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202300"/>
  <mc:AlternateContent xmlns:mc="http://schemas.openxmlformats.org/markup-compatibility/2006">
    <mc:Choice Requires="x15">
      <x15ac:absPath xmlns:x15ac="http://schemas.microsoft.com/office/spreadsheetml/2010/11/ac" url="https://nmgov-my.sharepoint.com/personal/maryann_maestas_dfa_nm_gov/Documents/Desktop/"/>
    </mc:Choice>
  </mc:AlternateContent>
  <xr:revisionPtr revIDLastSave="0" documentId="8_{44BB5FCF-29CB-4437-931A-CF123569E032}" xr6:coauthVersionLast="47" xr6:coauthVersionMax="47" xr10:uidLastSave="{00000000-0000-0000-0000-000000000000}"/>
  <bookViews>
    <workbookView xWindow="-28920" yWindow="-5445" windowWidth="29040" windowHeight="15840" activeTab="2" xr2:uid="{B494ED96-130A-43F0-A2A8-043CED63FBC2}"/>
  </bookViews>
  <sheets>
    <sheet name="Project Budget" sheetId="1" r:id="rId1"/>
    <sheet name="Amortization Schedule" sheetId="2" r:id="rId2"/>
    <sheet name="Budget Reallocation Request" sheetId="3" r:id="rId3"/>
  </sheets>
  <externalReferences>
    <externalReference r:id="rId4"/>
    <externalReference r:id="rId5"/>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 i="3" l="1"/>
  <c r="C48" i="3"/>
  <c r="B48" i="3"/>
  <c r="D47" i="3"/>
  <c r="D46" i="3"/>
  <c r="D45" i="3"/>
  <c r="D44" i="3"/>
  <c r="D43" i="3"/>
  <c r="D42" i="3"/>
  <c r="D41" i="3"/>
  <c r="C36" i="3"/>
  <c r="D36" i="3" s="1"/>
  <c r="B36" i="3"/>
  <c r="D35" i="3"/>
  <c r="D34" i="3"/>
  <c r="D33" i="3"/>
  <c r="D32" i="3"/>
  <c r="D31" i="3"/>
  <c r="D30" i="3"/>
  <c r="D29" i="3"/>
  <c r="C24" i="3"/>
  <c r="B24" i="3"/>
  <c r="B25" i="3" s="1"/>
  <c r="B37" i="3" s="1"/>
  <c r="D23" i="3"/>
  <c r="D22" i="3"/>
  <c r="D21" i="3"/>
  <c r="D20" i="3"/>
  <c r="D19" i="3"/>
  <c r="D18" i="3"/>
  <c r="D17" i="3"/>
  <c r="D13" i="3"/>
  <c r="C13" i="3"/>
  <c r="C25" i="3" s="1"/>
  <c r="C37" i="3" s="1"/>
  <c r="D37" i="3" s="1"/>
  <c r="B13" i="3"/>
  <c r="D12" i="3"/>
  <c r="D11" i="3"/>
  <c r="D10" i="3"/>
  <c r="D9" i="3"/>
  <c r="D8" i="3"/>
  <c r="D7" i="3"/>
  <c r="L6" i="3"/>
  <c r="D6" i="3"/>
  <c r="L5" i="3"/>
  <c r="A20" i="2"/>
  <c r="A21" i="2" s="1"/>
  <c r="A22" i="2" s="1"/>
  <c r="A23" i="2" s="1"/>
  <c r="A24" i="2" s="1"/>
  <c r="A25" i="2" s="1"/>
  <c r="A26" i="2" s="1"/>
  <c r="A27" i="2" s="1"/>
  <c r="A28" i="2" s="1"/>
  <c r="A29" i="2" s="1"/>
  <c r="A30" i="2" s="1"/>
  <c r="A31" i="2" s="1"/>
  <c r="A32" i="2" s="1"/>
  <c r="A33" i="2" s="1"/>
  <c r="A34" i="2" s="1"/>
  <c r="A35" i="2" s="1"/>
  <c r="A36" i="2" s="1"/>
  <c r="A37" i="2" s="1"/>
  <c r="A38" i="2" s="1"/>
  <c r="A39" i="2" s="1"/>
  <c r="A40" i="2" s="1"/>
  <c r="A41" i="2" s="1"/>
  <c r="A42" i="2" s="1"/>
  <c r="A43" i="2" s="1"/>
  <c r="A44" i="2" s="1"/>
  <c r="A45" i="2" s="1"/>
  <c r="A46" i="2" s="1"/>
  <c r="A47" i="2" s="1"/>
  <c r="A48" i="2" s="1"/>
  <c r="A49" i="2" s="1"/>
  <c r="A50" i="2" s="1"/>
  <c r="A51" i="2" s="1"/>
  <c r="A52" i="2" s="1"/>
  <c r="A53" i="2" s="1"/>
  <c r="A54" i="2" s="1"/>
  <c r="A55" i="2" s="1"/>
  <c r="A56" i="2" s="1"/>
  <c r="A57" i="2" s="1"/>
  <c r="A58" i="2" s="1"/>
  <c r="A59" i="2" s="1"/>
  <c r="A60" i="2" s="1"/>
  <c r="A61" i="2" s="1"/>
  <c r="A62" i="2" s="1"/>
  <c r="A63" i="2" s="1"/>
  <c r="A64" i="2" s="1"/>
  <c r="A65" i="2" s="1"/>
  <c r="A66" i="2" s="1"/>
  <c r="A67" i="2" s="1"/>
  <c r="A68" i="2" s="1"/>
  <c r="A69" i="2" s="1"/>
  <c r="A70" i="2" s="1"/>
  <c r="A71" i="2" s="1"/>
  <c r="A72" i="2" s="1"/>
  <c r="A73" i="2" s="1"/>
  <c r="A74" i="2" s="1"/>
  <c r="A75" i="2" s="1"/>
  <c r="A76" i="2" s="1"/>
  <c r="A77" i="2" s="1"/>
  <c r="A78" i="2" s="1"/>
  <c r="A79" i="2" s="1"/>
  <c r="A80" i="2" s="1"/>
  <c r="A81" i="2" s="1"/>
  <c r="A82" i="2" s="1"/>
  <c r="A83" i="2" s="1"/>
  <c r="A84" i="2" s="1"/>
  <c r="A85" i="2" s="1"/>
  <c r="A86" i="2" s="1"/>
  <c r="A87" i="2" s="1"/>
  <c r="A88" i="2" s="1"/>
  <c r="A89" i="2" s="1"/>
  <c r="A90" i="2" s="1"/>
  <c r="A91" i="2" s="1"/>
  <c r="A92" i="2" s="1"/>
  <c r="A93" i="2" s="1"/>
  <c r="A94" i="2" s="1"/>
  <c r="A95" i="2" s="1"/>
  <c r="A96" i="2" s="1"/>
  <c r="A97" i="2" s="1"/>
  <c r="A98" i="2" s="1"/>
  <c r="A99" i="2" s="1"/>
  <c r="A100" i="2" s="1"/>
  <c r="A101" i="2" s="1"/>
  <c r="A102" i="2" s="1"/>
  <c r="A103" i="2" s="1"/>
  <c r="A104" i="2" s="1"/>
  <c r="A105" i="2" s="1"/>
  <c r="A106" i="2" s="1"/>
  <c r="A107" i="2" s="1"/>
  <c r="A108" i="2" s="1"/>
  <c r="A109" i="2" s="1"/>
  <c r="A110" i="2" s="1"/>
  <c r="A111" i="2" s="1"/>
  <c r="A112" i="2" s="1"/>
  <c r="A113" i="2" s="1"/>
  <c r="A114" i="2" s="1"/>
  <c r="A115" i="2" s="1"/>
  <c r="A116" i="2" s="1"/>
  <c r="A117" i="2" s="1"/>
  <c r="A118" i="2" s="1"/>
  <c r="A119" i="2" s="1"/>
  <c r="A120" i="2" s="1"/>
  <c r="A121" i="2" s="1"/>
  <c r="A122" i="2" s="1"/>
  <c r="A123" i="2" s="1"/>
  <c r="A124" i="2" s="1"/>
  <c r="A125" i="2" s="1"/>
  <c r="A126" i="2" s="1"/>
  <c r="A127" i="2" s="1"/>
  <c r="A128" i="2" s="1"/>
  <c r="A129" i="2" s="1"/>
  <c r="A130" i="2" s="1"/>
  <c r="A131" i="2" s="1"/>
  <c r="A132" i="2" s="1"/>
  <c r="A133" i="2" s="1"/>
  <c r="A134" i="2" s="1"/>
  <c r="A135" i="2" s="1"/>
  <c r="A136" i="2" s="1"/>
  <c r="A137" i="2" s="1"/>
  <c r="A138" i="2" s="1"/>
  <c r="A139" i="2" s="1"/>
  <c r="A140" i="2" s="1"/>
  <c r="A141" i="2" s="1"/>
  <c r="A142" i="2" s="1"/>
  <c r="A143" i="2" s="1"/>
  <c r="A144" i="2" s="1"/>
  <c r="A145" i="2" s="1"/>
  <c r="A146" i="2" s="1"/>
  <c r="A147" i="2" s="1"/>
  <c r="A148" i="2" s="1"/>
  <c r="A149" i="2" s="1"/>
  <c r="A150" i="2" s="1"/>
  <c r="A151" i="2" s="1"/>
  <c r="A152" i="2" s="1"/>
  <c r="A153" i="2" s="1"/>
  <c r="A154" i="2" s="1"/>
  <c r="A155" i="2" s="1"/>
  <c r="A156" i="2" s="1"/>
  <c r="A157" i="2" s="1"/>
  <c r="A158" i="2" s="1"/>
  <c r="A159" i="2" s="1"/>
  <c r="A160" i="2" s="1"/>
  <c r="A161" i="2" s="1"/>
  <c r="A162" i="2" s="1"/>
  <c r="A163" i="2" s="1"/>
  <c r="A164" i="2" s="1"/>
  <c r="A165" i="2" s="1"/>
  <c r="A166" i="2" s="1"/>
  <c r="A167" i="2" s="1"/>
  <c r="A168" i="2" s="1"/>
  <c r="A169" i="2" s="1"/>
  <c r="A170" i="2" s="1"/>
  <c r="A171" i="2" s="1"/>
  <c r="A172" i="2" s="1"/>
  <c r="A173" i="2" s="1"/>
  <c r="A174" i="2" s="1"/>
  <c r="A175" i="2" s="1"/>
  <c r="A176" i="2" s="1"/>
  <c r="A177" i="2" s="1"/>
  <c r="A178" i="2" s="1"/>
  <c r="A179" i="2" s="1"/>
  <c r="A180" i="2" s="1"/>
  <c r="A181" i="2" s="1"/>
  <c r="A182" i="2" s="1"/>
  <c r="A183" i="2" s="1"/>
  <c r="A184" i="2" s="1"/>
  <c r="A185" i="2" s="1"/>
  <c r="A186" i="2" s="1"/>
  <c r="A187" i="2" s="1"/>
  <c r="A188" i="2" s="1"/>
  <c r="A189" i="2" s="1"/>
  <c r="A190" i="2" s="1"/>
  <c r="A191" i="2" s="1"/>
  <c r="A192" i="2" s="1"/>
  <c r="A193" i="2" s="1"/>
  <c r="A194" i="2" s="1"/>
  <c r="A195" i="2" s="1"/>
  <c r="A196" i="2" s="1"/>
  <c r="A197" i="2" s="1"/>
  <c r="A198" i="2" s="1"/>
  <c r="A199" i="2" s="1"/>
  <c r="A200" i="2" s="1"/>
  <c r="A201" i="2" s="1"/>
  <c r="A202" i="2" s="1"/>
  <c r="A203" i="2" s="1"/>
  <c r="A204" i="2" s="1"/>
  <c r="A205" i="2" s="1"/>
  <c r="A206" i="2" s="1"/>
  <c r="A207" i="2" s="1"/>
  <c r="A208" i="2" s="1"/>
  <c r="A209" i="2" s="1"/>
  <c r="A210" i="2" s="1"/>
  <c r="A211" i="2" s="1"/>
  <c r="A212" i="2" s="1"/>
  <c r="A213" i="2" s="1"/>
  <c r="A214" i="2" s="1"/>
  <c r="A215" i="2" s="1"/>
  <c r="A216" i="2" s="1"/>
  <c r="A217" i="2" s="1"/>
  <c r="A218" i="2" s="1"/>
  <c r="A219" i="2" s="1"/>
  <c r="A220" i="2" s="1"/>
  <c r="A221" i="2" s="1"/>
  <c r="A222" i="2" s="1"/>
  <c r="A223" i="2" s="1"/>
  <c r="A224" i="2" s="1"/>
  <c r="A225" i="2" s="1"/>
  <c r="A226" i="2" s="1"/>
  <c r="A227" i="2" s="1"/>
  <c r="A228" i="2" s="1"/>
  <c r="A229" i="2" s="1"/>
  <c r="A230" i="2" s="1"/>
  <c r="A231" i="2" s="1"/>
  <c r="A232" i="2" s="1"/>
  <c r="A233" i="2" s="1"/>
  <c r="A234" i="2" s="1"/>
  <c r="A235" i="2" s="1"/>
  <c r="A236" i="2" s="1"/>
  <c r="A237" i="2" s="1"/>
  <c r="A238" i="2" s="1"/>
  <c r="A239" i="2" s="1"/>
  <c r="A240" i="2" s="1"/>
  <c r="A241" i="2" s="1"/>
  <c r="A242" i="2" s="1"/>
  <c r="A243" i="2" s="1"/>
  <c r="A244" i="2" s="1"/>
  <c r="A245" i="2" s="1"/>
  <c r="A246" i="2" s="1"/>
  <c r="A247" i="2" s="1"/>
  <c r="A248" i="2" s="1"/>
  <c r="A249" i="2" s="1"/>
  <c r="A250" i="2" s="1"/>
  <c r="A251" i="2" s="1"/>
  <c r="A252" i="2" s="1"/>
  <c r="A253" i="2" s="1"/>
  <c r="A254" i="2" s="1"/>
  <c r="A255" i="2" s="1"/>
  <c r="A256" i="2" s="1"/>
  <c r="A257" i="2" s="1"/>
  <c r="A19" i="2"/>
  <c r="C18" i="2"/>
  <c r="B18" i="2"/>
  <c r="B19" i="2" s="1"/>
  <c r="C12" i="2"/>
  <c r="C10" i="2"/>
  <c r="P30" i="1"/>
  <c r="O30" i="1"/>
  <c r="N30" i="1"/>
  <c r="M30" i="1"/>
  <c r="L30" i="1"/>
  <c r="K30" i="1"/>
  <c r="J30" i="1"/>
  <c r="I30" i="1"/>
  <c r="H30" i="1"/>
  <c r="G30" i="1"/>
  <c r="F30" i="1"/>
  <c r="E30" i="1"/>
  <c r="D30" i="1"/>
  <c r="Q28" i="1"/>
  <c r="B28" i="1"/>
  <c r="Q27" i="1"/>
  <c r="B27" i="1"/>
  <c r="Q26" i="1"/>
  <c r="B26" i="1"/>
  <c r="Q25" i="1"/>
  <c r="B25" i="1"/>
  <c r="Q24" i="1"/>
  <c r="B24" i="1"/>
  <c r="Q23" i="1"/>
  <c r="B23" i="1"/>
  <c r="Q22" i="1"/>
  <c r="B22" i="1"/>
  <c r="Q21" i="1"/>
  <c r="B21" i="1"/>
  <c r="Q20" i="1"/>
  <c r="B20" i="1"/>
  <c r="Q19" i="1"/>
  <c r="B19" i="1"/>
  <c r="Q18" i="1"/>
  <c r="B18" i="1"/>
  <c r="Q17" i="1"/>
  <c r="B17" i="1"/>
  <c r="Q16" i="1"/>
  <c r="B16" i="1"/>
  <c r="Q15" i="1"/>
  <c r="B15" i="1"/>
  <c r="Q14" i="1"/>
  <c r="B14" i="1"/>
  <c r="Q13" i="1"/>
  <c r="B13" i="1"/>
  <c r="Q12" i="1"/>
  <c r="B12" i="1"/>
  <c r="Q11" i="1"/>
  <c r="B11" i="1"/>
  <c r="Q10" i="1"/>
  <c r="B10" i="1"/>
  <c r="Q9" i="1"/>
  <c r="B9" i="1"/>
  <c r="Q8" i="1"/>
  <c r="B8" i="1"/>
  <c r="Q7" i="1"/>
  <c r="B7" i="1"/>
  <c r="Q6" i="1"/>
  <c r="B6" i="1"/>
  <c r="Q5" i="1"/>
  <c r="B5" i="1"/>
  <c r="B30" i="1" s="1"/>
  <c r="Q4" i="1"/>
  <c r="Q30" i="1" s="1"/>
  <c r="B4" i="1"/>
  <c r="L9" i="3"/>
  <c r="L8" i="3"/>
  <c r="L10" i="3"/>
  <c r="L11" i="3"/>
  <c r="L12" i="3"/>
  <c r="L7" i="3"/>
  <c r="L14" i="3"/>
  <c r="L15" i="3"/>
  <c r="L16" i="3"/>
  <c r="L17" i="3"/>
  <c r="L18" i="3"/>
  <c r="L20" i="3"/>
  <c r="L21" i="3"/>
  <c r="L22" i="3"/>
  <c r="L24" i="3"/>
  <c r="L25" i="3"/>
  <c r="L26" i="3"/>
  <c r="L29" i="3"/>
  <c r="L30" i="3"/>
  <c r="L31" i="3"/>
  <c r="L32" i="3"/>
  <c r="L36" i="3"/>
  <c r="L37" i="3"/>
  <c r="L38" i="3"/>
  <c r="L39" i="3"/>
  <c r="L41" i="3"/>
  <c r="L43" i="3"/>
  <c r="L44" i="3"/>
  <c r="L46" i="3"/>
  <c r="L47" i="3"/>
  <c r="L48" i="3"/>
  <c r="L50" i="3"/>
  <c r="L51" i="3"/>
  <c r="L53" i="3"/>
  <c r="L54" i="3"/>
  <c r="L55" i="3"/>
  <c r="L57" i="3"/>
  <c r="L59" i="3"/>
  <c r="L60" i="3"/>
  <c r="L61" i="3"/>
  <c r="L63" i="3"/>
  <c r="L28" i="3" l="1"/>
  <c r="L65" i="3"/>
  <c r="L33" i="3"/>
  <c r="L19" i="3"/>
  <c r="L62" i="3"/>
  <c r="L52" i="3"/>
  <c r="L40" i="3"/>
  <c r="L66" i="3"/>
  <c r="L56" i="3"/>
  <c r="L58" i="3"/>
  <c r="B20" i="2"/>
  <c r="I19" i="2"/>
  <c r="E19" i="2" s="1"/>
  <c r="L45" i="3"/>
  <c r="L27" i="3"/>
  <c r="L64" i="3"/>
  <c r="L49" i="3"/>
  <c r="L35" i="3"/>
  <c r="L42" i="3"/>
  <c r="L34" i="3"/>
  <c r="L23" i="3"/>
  <c r="I18" i="2"/>
  <c r="E18" i="2" s="1"/>
  <c r="B49" i="3"/>
  <c r="C49" i="3"/>
  <c r="D49" i="3" s="1"/>
  <c r="D48" i="3"/>
  <c r="D24" i="3"/>
  <c r="D25" i="3"/>
  <c r="B21" i="2" l="1"/>
  <c r="I20" i="2"/>
  <c r="E20" i="2" s="1"/>
  <c r="D18" i="2"/>
  <c r="I21" i="2" l="1"/>
  <c r="E21" i="2" s="1"/>
  <c r="B22" i="2"/>
  <c r="H18" i="2"/>
  <c r="C19" i="2"/>
  <c r="I22" i="2" l="1"/>
  <c r="E22" i="2" s="1"/>
  <c r="B23" i="2"/>
  <c r="D19" i="2"/>
  <c r="B24" i="2" l="1"/>
  <c r="I23" i="2"/>
  <c r="E23" i="2" s="1"/>
  <c r="H19" i="2"/>
  <c r="C20" i="2"/>
  <c r="D20" i="2" l="1"/>
  <c r="H20" i="2" s="1"/>
  <c r="B25" i="2"/>
  <c r="I24" i="2"/>
  <c r="E24" i="2" s="1"/>
  <c r="B26" i="2" l="1"/>
  <c r="I25" i="2"/>
  <c r="E25" i="2" s="1"/>
  <c r="C21" i="2"/>
  <c r="D21" i="2" l="1"/>
  <c r="B27" i="2"/>
  <c r="I26" i="2"/>
  <c r="E26" i="2" s="1"/>
  <c r="B28" i="2" l="1"/>
  <c r="I27" i="2"/>
  <c r="E27" i="2" s="1"/>
  <c r="H21" i="2"/>
  <c r="C22" i="2"/>
  <c r="D22" i="2" l="1"/>
  <c r="H22" i="2" s="1"/>
  <c r="B29" i="2"/>
  <c r="I28" i="2"/>
  <c r="E28" i="2" s="1"/>
  <c r="B30" i="2" l="1"/>
  <c r="I29" i="2"/>
  <c r="E29" i="2" s="1"/>
  <c r="C23" i="2"/>
  <c r="D23" i="2" l="1"/>
  <c r="C24" i="2" s="1"/>
  <c r="B31" i="2"/>
  <c r="I30" i="2"/>
  <c r="E30" i="2" s="1"/>
  <c r="D24" i="2" l="1"/>
  <c r="I31" i="2"/>
  <c r="E31" i="2" s="1"/>
  <c r="B32" i="2"/>
  <c r="H23" i="2"/>
  <c r="I32" i="2" l="1"/>
  <c r="E32" i="2" s="1"/>
  <c r="B33" i="2"/>
  <c r="C25" i="2"/>
  <c r="H24" i="2"/>
  <c r="D25" i="2" l="1"/>
  <c r="B34" i="2"/>
  <c r="I33" i="2"/>
  <c r="E33" i="2" s="1"/>
  <c r="B35" i="2" l="1"/>
  <c r="I34" i="2"/>
  <c r="E34" i="2" s="1"/>
  <c r="C26" i="2"/>
  <c r="H25" i="2"/>
  <c r="D26" i="2" l="1"/>
  <c r="H26" i="2" s="1"/>
  <c r="B36" i="2"/>
  <c r="I35" i="2"/>
  <c r="E35" i="2" s="1"/>
  <c r="B37" i="2" l="1"/>
  <c r="I36" i="2"/>
  <c r="E36" i="2" s="1"/>
  <c r="C27" i="2"/>
  <c r="D27" i="2" l="1"/>
  <c r="I37" i="2"/>
  <c r="E37" i="2" s="1"/>
  <c r="B38" i="2"/>
  <c r="I38" i="2" l="1"/>
  <c r="E38" i="2" s="1"/>
  <c r="B39" i="2"/>
  <c r="H27" i="2"/>
  <c r="C28" i="2"/>
  <c r="D28" i="2" l="1"/>
  <c r="H28" i="2" s="1"/>
  <c r="B40" i="2"/>
  <c r="I39" i="2"/>
  <c r="E39" i="2" s="1"/>
  <c r="B41" i="2" l="1"/>
  <c r="I40" i="2"/>
  <c r="E40" i="2" s="1"/>
  <c r="C29" i="2"/>
  <c r="D29" i="2" l="1"/>
  <c r="H29" i="2" s="1"/>
  <c r="B42" i="2"/>
  <c r="I41" i="2"/>
  <c r="E41" i="2" s="1"/>
  <c r="B43" i="2" l="1"/>
  <c r="I42" i="2"/>
  <c r="E42" i="2" s="1"/>
  <c r="C30" i="2"/>
  <c r="D30" i="2" l="1"/>
  <c r="B44" i="2"/>
  <c r="I43" i="2"/>
  <c r="E43" i="2" s="1"/>
  <c r="B45" i="2" l="1"/>
  <c r="I44" i="2"/>
  <c r="E44" i="2" s="1"/>
  <c r="C31" i="2"/>
  <c r="H30" i="2"/>
  <c r="D31" i="2" l="1"/>
  <c r="B46" i="2"/>
  <c r="I45" i="2"/>
  <c r="E45" i="2" s="1"/>
  <c r="H31" i="2" l="1"/>
  <c r="B47" i="2"/>
  <c r="I46" i="2"/>
  <c r="E46" i="2" s="1"/>
  <c r="C32" i="2"/>
  <c r="I47" i="2" l="1"/>
  <c r="E47" i="2" s="1"/>
  <c r="B48" i="2"/>
  <c r="D32" i="2"/>
  <c r="H32" i="2" s="1"/>
  <c r="C33" i="2" l="1"/>
  <c r="I48" i="2"/>
  <c r="E48" i="2" s="1"/>
  <c r="B49" i="2"/>
  <c r="B50" i="2" l="1"/>
  <c r="I49" i="2"/>
  <c r="E49" i="2" s="1"/>
  <c r="D33" i="2"/>
  <c r="H33" i="2" s="1"/>
  <c r="C34" i="2" l="1"/>
  <c r="B51" i="2"/>
  <c r="I50" i="2"/>
  <c r="E50" i="2" s="1"/>
  <c r="B52" i="2" l="1"/>
  <c r="I51" i="2"/>
  <c r="E51" i="2" s="1"/>
  <c r="D34" i="2"/>
  <c r="H34" i="2" l="1"/>
  <c r="C35" i="2"/>
  <c r="B53" i="2"/>
  <c r="I52" i="2"/>
  <c r="E52" i="2" s="1"/>
  <c r="D35" i="2" l="1"/>
  <c r="I53" i="2"/>
  <c r="E53" i="2" s="1"/>
  <c r="B54" i="2"/>
  <c r="B55" i="2" l="1"/>
  <c r="I54" i="2"/>
  <c r="E54" i="2" s="1"/>
  <c r="H35" i="2"/>
  <c r="C36" i="2"/>
  <c r="D36" i="2" l="1"/>
  <c r="H36" i="2" s="1"/>
  <c r="I55" i="2"/>
  <c r="E55" i="2" s="1"/>
  <c r="B56" i="2"/>
  <c r="B57" i="2" l="1"/>
  <c r="I56" i="2"/>
  <c r="E56" i="2" s="1"/>
  <c r="C37" i="2"/>
  <c r="D37" i="2" l="1"/>
  <c r="H37" i="2" s="1"/>
  <c r="I57" i="2"/>
  <c r="E57" i="2" s="1"/>
  <c r="B58" i="2"/>
  <c r="B59" i="2" l="1"/>
  <c r="I58" i="2"/>
  <c r="E58" i="2" s="1"/>
  <c r="C38" i="2"/>
  <c r="D38" i="2" l="1"/>
  <c r="I59" i="2"/>
  <c r="E59" i="2" s="1"/>
  <c r="B60" i="2"/>
  <c r="B61" i="2" l="1"/>
  <c r="I60" i="2"/>
  <c r="E60" i="2" s="1"/>
  <c r="C39" i="2"/>
  <c r="H38" i="2"/>
  <c r="D39" i="2" l="1"/>
  <c r="C40" i="2" s="1"/>
  <c r="B62" i="2"/>
  <c r="I61" i="2"/>
  <c r="E61" i="2" s="1"/>
  <c r="D40" i="2" l="1"/>
  <c r="B63" i="2"/>
  <c r="I62" i="2"/>
  <c r="E62" i="2" s="1"/>
  <c r="H39" i="2"/>
  <c r="I63" i="2" l="1"/>
  <c r="E63" i="2" s="1"/>
  <c r="B64" i="2"/>
  <c r="C41" i="2"/>
  <c r="H40" i="2"/>
  <c r="D41" i="2" l="1"/>
  <c r="B65" i="2"/>
  <c r="I64" i="2"/>
  <c r="E64" i="2" s="1"/>
  <c r="I65" i="2" l="1"/>
  <c r="E65" i="2" s="1"/>
  <c r="B66" i="2"/>
  <c r="C42" i="2"/>
  <c r="H41" i="2"/>
  <c r="D42" i="2" l="1"/>
  <c r="B67" i="2"/>
  <c r="I66" i="2"/>
  <c r="E66" i="2" s="1"/>
  <c r="I67" i="2" l="1"/>
  <c r="E67" i="2" s="1"/>
  <c r="B68" i="2"/>
  <c r="H42" i="2"/>
  <c r="C43" i="2"/>
  <c r="D43" i="2" l="1"/>
  <c r="H43" i="2" s="1"/>
  <c r="B69" i="2"/>
  <c r="I68" i="2"/>
  <c r="E68" i="2" s="1"/>
  <c r="B70" i="2" l="1"/>
  <c r="I69" i="2"/>
  <c r="E69" i="2" s="1"/>
  <c r="C44" i="2"/>
  <c r="D44" i="2" l="1"/>
  <c r="H44" i="2" s="1"/>
  <c r="B71" i="2"/>
  <c r="I70" i="2"/>
  <c r="E70" i="2" s="1"/>
  <c r="B72" i="2" l="1"/>
  <c r="I71" i="2"/>
  <c r="E71" i="2" s="1"/>
  <c r="C45" i="2"/>
  <c r="D45" i="2" l="1"/>
  <c r="B73" i="2"/>
  <c r="I72" i="2"/>
  <c r="E72" i="2" s="1"/>
  <c r="H45" i="2" l="1"/>
  <c r="B74" i="2"/>
  <c r="I73" i="2"/>
  <c r="E73" i="2" s="1"/>
  <c r="C46" i="2"/>
  <c r="D46" i="2" l="1"/>
  <c r="I74" i="2"/>
  <c r="E74" i="2" s="1"/>
  <c r="B75" i="2"/>
  <c r="B76" i="2" l="1"/>
  <c r="I75" i="2"/>
  <c r="E75" i="2" s="1"/>
  <c r="C47" i="2"/>
  <c r="H46" i="2"/>
  <c r="D47" i="2" l="1"/>
  <c r="I76" i="2"/>
  <c r="E76" i="2" s="1"/>
  <c r="B77" i="2"/>
  <c r="C48" i="2" l="1"/>
  <c r="B78" i="2"/>
  <c r="I77" i="2"/>
  <c r="E77" i="2" s="1"/>
  <c r="H47" i="2"/>
  <c r="B79" i="2" l="1"/>
  <c r="I78" i="2"/>
  <c r="E78" i="2" s="1"/>
  <c r="D48" i="2"/>
  <c r="H48" i="2" l="1"/>
  <c r="C49" i="2"/>
  <c r="I79" i="2"/>
  <c r="E79" i="2" s="1"/>
  <c r="B80" i="2"/>
  <c r="I80" i="2" l="1"/>
  <c r="E80" i="2" s="1"/>
  <c r="B81" i="2"/>
  <c r="D49" i="2"/>
  <c r="C50" i="2" l="1"/>
  <c r="H49" i="2"/>
  <c r="B82" i="2"/>
  <c r="I81" i="2"/>
  <c r="E81" i="2" s="1"/>
  <c r="B83" i="2" l="1"/>
  <c r="I82" i="2"/>
  <c r="E82" i="2" s="1"/>
  <c r="D50" i="2"/>
  <c r="H50" i="2" l="1"/>
  <c r="C51" i="2"/>
  <c r="B84" i="2"/>
  <c r="I83" i="2"/>
  <c r="E83" i="2" s="1"/>
  <c r="I84" i="2" l="1"/>
  <c r="E84" i="2" s="1"/>
  <c r="B85" i="2"/>
  <c r="D51" i="2"/>
  <c r="H51" i="2" l="1"/>
  <c r="C52" i="2"/>
  <c r="B86" i="2"/>
  <c r="I85" i="2"/>
  <c r="E85" i="2" s="1"/>
  <c r="I86" i="2" l="1"/>
  <c r="E86" i="2" s="1"/>
  <c r="B87" i="2"/>
  <c r="D52" i="2"/>
  <c r="H52" i="2" l="1"/>
  <c r="C53" i="2"/>
  <c r="B88" i="2"/>
  <c r="I87" i="2"/>
  <c r="E87" i="2" s="1"/>
  <c r="B89" i="2" l="1"/>
  <c r="I88" i="2"/>
  <c r="E88" i="2" s="1"/>
  <c r="D53" i="2"/>
  <c r="H53" i="2" l="1"/>
  <c r="C54" i="2"/>
  <c r="B90" i="2"/>
  <c r="I89" i="2"/>
  <c r="E89" i="2" s="1"/>
  <c r="I90" i="2" l="1"/>
  <c r="E90" i="2" s="1"/>
  <c r="B91" i="2"/>
  <c r="D54" i="2"/>
  <c r="C55" i="2" l="1"/>
  <c r="H54" i="2"/>
  <c r="B92" i="2"/>
  <c r="I91" i="2"/>
  <c r="E91" i="2" s="1"/>
  <c r="D55" i="2" l="1"/>
  <c r="I92" i="2"/>
  <c r="E92" i="2" s="1"/>
  <c r="B93" i="2"/>
  <c r="B94" i="2" l="1"/>
  <c r="I93" i="2"/>
  <c r="E93" i="2" s="1"/>
  <c r="H55" i="2"/>
  <c r="C56" i="2"/>
  <c r="D56" i="2" l="1"/>
  <c r="B95" i="2"/>
  <c r="I94" i="2"/>
  <c r="E94" i="2" s="1"/>
  <c r="I95" i="2" l="1"/>
  <c r="E95" i="2" s="1"/>
  <c r="B96" i="2"/>
  <c r="C57" i="2"/>
  <c r="H56" i="2"/>
  <c r="I96" i="2" l="1"/>
  <c r="E96" i="2" s="1"/>
  <c r="B97" i="2"/>
  <c r="H57" i="2"/>
  <c r="D57" i="2"/>
  <c r="C58" i="2" l="1"/>
  <c r="B98" i="2"/>
  <c r="I97" i="2"/>
  <c r="E97" i="2" s="1"/>
  <c r="B99" i="2" l="1"/>
  <c r="I98" i="2"/>
  <c r="E98" i="2" s="1"/>
  <c r="D58" i="2"/>
  <c r="C59" i="2" l="1"/>
  <c r="H58" i="2"/>
  <c r="B100" i="2"/>
  <c r="I99" i="2"/>
  <c r="E99" i="2" s="1"/>
  <c r="B101" i="2" l="1"/>
  <c r="I100" i="2"/>
  <c r="E100" i="2" s="1"/>
  <c r="D59" i="2"/>
  <c r="H59" i="2" l="1"/>
  <c r="C60" i="2"/>
  <c r="I101" i="2"/>
  <c r="E101" i="2" s="1"/>
  <c r="B102" i="2"/>
  <c r="B103" i="2" l="1"/>
  <c r="I102" i="2"/>
  <c r="E102" i="2" s="1"/>
  <c r="D60" i="2"/>
  <c r="H60" i="2" l="1"/>
  <c r="C61" i="2"/>
  <c r="B104" i="2"/>
  <c r="I103" i="2"/>
  <c r="E103" i="2" s="1"/>
  <c r="I104" i="2" l="1"/>
  <c r="E104" i="2" s="1"/>
  <c r="B105" i="2"/>
  <c r="D61" i="2"/>
  <c r="C62" i="2" l="1"/>
  <c r="H61" i="2"/>
  <c r="B106" i="2"/>
  <c r="I105" i="2"/>
  <c r="E105" i="2" s="1"/>
  <c r="B107" i="2" l="1"/>
  <c r="I106" i="2"/>
  <c r="E106" i="2" s="1"/>
  <c r="D62" i="2"/>
  <c r="H62" i="2" l="1"/>
  <c r="C63" i="2"/>
  <c r="I107" i="2"/>
  <c r="E107" i="2" s="1"/>
  <c r="B108" i="2"/>
  <c r="B109" i="2" l="1"/>
  <c r="I108" i="2"/>
  <c r="E108" i="2" s="1"/>
  <c r="D63" i="2"/>
  <c r="H63" i="2" l="1"/>
  <c r="C64" i="2"/>
  <c r="B110" i="2"/>
  <c r="I109" i="2"/>
  <c r="E109" i="2" s="1"/>
  <c r="I110" i="2" l="1"/>
  <c r="E110" i="2" s="1"/>
  <c r="B111" i="2"/>
  <c r="D64" i="2"/>
  <c r="H64" i="2" l="1"/>
  <c r="C65" i="2"/>
  <c r="I111" i="2"/>
  <c r="E111" i="2" s="1"/>
  <c r="B112" i="2"/>
  <c r="B113" i="2" l="1"/>
  <c r="I112" i="2"/>
  <c r="E112" i="2" s="1"/>
  <c r="D65" i="2"/>
  <c r="C66" i="2" l="1"/>
  <c r="H65" i="2"/>
  <c r="I113" i="2"/>
  <c r="E113" i="2" s="1"/>
  <c r="B114" i="2"/>
  <c r="D66" i="2" l="1"/>
  <c r="B115" i="2"/>
  <c r="I114" i="2"/>
  <c r="E114" i="2" s="1"/>
  <c r="B116" i="2" l="1"/>
  <c r="I115" i="2"/>
  <c r="E115" i="2" s="1"/>
  <c r="H66" i="2"/>
  <c r="C67" i="2"/>
  <c r="D67" i="2" l="1"/>
  <c r="C68" i="2" s="1"/>
  <c r="I116" i="2"/>
  <c r="E116" i="2" s="1"/>
  <c r="B117" i="2"/>
  <c r="D68" i="2" l="1"/>
  <c r="B118" i="2"/>
  <c r="I117" i="2"/>
  <c r="E117" i="2" s="1"/>
  <c r="H67" i="2"/>
  <c r="I118" i="2" l="1"/>
  <c r="E118" i="2" s="1"/>
  <c r="B119" i="2"/>
  <c r="H68" i="2"/>
  <c r="C69" i="2"/>
  <c r="D69" i="2" l="1"/>
  <c r="H69" i="2" s="1"/>
  <c r="I119" i="2"/>
  <c r="E119" i="2" s="1"/>
  <c r="B120" i="2"/>
  <c r="I120" i="2" l="1"/>
  <c r="E120" i="2" s="1"/>
  <c r="B121" i="2"/>
  <c r="C70" i="2"/>
  <c r="D70" i="2" l="1"/>
  <c r="B122" i="2"/>
  <c r="I121" i="2"/>
  <c r="E121" i="2" s="1"/>
  <c r="B123" i="2" l="1"/>
  <c r="I122" i="2"/>
  <c r="E122" i="2" s="1"/>
  <c r="H70" i="2"/>
  <c r="C71" i="2"/>
  <c r="D71" i="2" l="1"/>
  <c r="H71" i="2" s="1"/>
  <c r="I123" i="2"/>
  <c r="E123" i="2" s="1"/>
  <c r="B124" i="2"/>
  <c r="I124" i="2" l="1"/>
  <c r="E124" i="2" s="1"/>
  <c r="B125" i="2"/>
  <c r="C72" i="2"/>
  <c r="D72" i="2" l="1"/>
  <c r="B126" i="2"/>
  <c r="I125" i="2"/>
  <c r="E125" i="2" s="1"/>
  <c r="B127" i="2" l="1"/>
  <c r="I126" i="2"/>
  <c r="E126" i="2" s="1"/>
  <c r="C73" i="2"/>
  <c r="H72" i="2"/>
  <c r="D73" i="2" l="1"/>
  <c r="B128" i="2"/>
  <c r="I127" i="2"/>
  <c r="E127" i="2" s="1"/>
  <c r="I128" i="2" l="1"/>
  <c r="E128" i="2" s="1"/>
  <c r="B129" i="2"/>
  <c r="C74" i="2"/>
  <c r="H73" i="2"/>
  <c r="D74" i="2" l="1"/>
  <c r="I129" i="2"/>
  <c r="E129" i="2" s="1"/>
  <c r="B130" i="2"/>
  <c r="B131" i="2" l="1"/>
  <c r="I130" i="2"/>
  <c r="E130" i="2" s="1"/>
  <c r="C75" i="2"/>
  <c r="H74" i="2"/>
  <c r="D75" i="2" l="1"/>
  <c r="C76" i="2" s="1"/>
  <c r="I131" i="2"/>
  <c r="E131" i="2" s="1"/>
  <c r="B132" i="2"/>
  <c r="D76" i="2" l="1"/>
  <c r="B133" i="2"/>
  <c r="I132" i="2"/>
  <c r="E132" i="2" s="1"/>
  <c r="H75" i="2"/>
  <c r="I133" i="2" l="1"/>
  <c r="E133" i="2" s="1"/>
  <c r="B134" i="2"/>
  <c r="C77" i="2"/>
  <c r="H76" i="2"/>
  <c r="B135" i="2" l="1"/>
  <c r="I134" i="2"/>
  <c r="E134" i="2" s="1"/>
  <c r="D77" i="2"/>
  <c r="H77" i="2" s="1"/>
  <c r="C78" i="2" l="1"/>
  <c r="B136" i="2"/>
  <c r="I135" i="2"/>
  <c r="E135" i="2" s="1"/>
  <c r="B137" i="2" l="1"/>
  <c r="I136" i="2"/>
  <c r="E136" i="2" s="1"/>
  <c r="D78" i="2"/>
  <c r="H78" i="2" s="1"/>
  <c r="C79" i="2" l="1"/>
  <c r="B138" i="2"/>
  <c r="I137" i="2"/>
  <c r="E137" i="2" s="1"/>
  <c r="B139" i="2" l="1"/>
  <c r="I138" i="2"/>
  <c r="E138" i="2" s="1"/>
  <c r="D79" i="2"/>
  <c r="H79" i="2" l="1"/>
  <c r="C80" i="2"/>
  <c r="B140" i="2"/>
  <c r="I139" i="2"/>
  <c r="E139" i="2" s="1"/>
  <c r="I140" i="2" l="1"/>
  <c r="E140" i="2" s="1"/>
  <c r="B141" i="2"/>
  <c r="D80" i="2"/>
  <c r="C81" i="2" s="1"/>
  <c r="D81" i="2" l="1"/>
  <c r="C82" i="2" s="1"/>
  <c r="H80" i="2"/>
  <c r="B142" i="2"/>
  <c r="I141" i="2"/>
  <c r="E141" i="2" s="1"/>
  <c r="D82" i="2" l="1"/>
  <c r="I142" i="2"/>
  <c r="E142" i="2" s="1"/>
  <c r="B143" i="2"/>
  <c r="H81" i="2"/>
  <c r="B144" i="2" l="1"/>
  <c r="I143" i="2"/>
  <c r="E143" i="2" s="1"/>
  <c r="H82" i="2"/>
  <c r="C83" i="2"/>
  <c r="D83" i="2" l="1"/>
  <c r="I144" i="2"/>
  <c r="E144" i="2" s="1"/>
  <c r="B145" i="2"/>
  <c r="H83" i="2" l="1"/>
  <c r="I145" i="2"/>
  <c r="E145" i="2" s="1"/>
  <c r="B146" i="2"/>
  <c r="C84" i="2"/>
  <c r="I146" i="2" l="1"/>
  <c r="E146" i="2" s="1"/>
  <c r="B147" i="2"/>
  <c r="D84" i="2"/>
  <c r="C85" i="2" l="1"/>
  <c r="H84" i="2"/>
  <c r="I147" i="2"/>
  <c r="E147" i="2" s="1"/>
  <c r="B148" i="2"/>
  <c r="I148" i="2" l="1"/>
  <c r="E148" i="2" s="1"/>
  <c r="B149" i="2"/>
  <c r="D85" i="2"/>
  <c r="C86" i="2" s="1"/>
  <c r="D86" i="2" l="1"/>
  <c r="B150" i="2"/>
  <c r="I149" i="2"/>
  <c r="E149" i="2" s="1"/>
  <c r="H85" i="2"/>
  <c r="I150" i="2" l="1"/>
  <c r="E150" i="2" s="1"/>
  <c r="B151" i="2"/>
  <c r="C87" i="2"/>
  <c r="H86" i="2"/>
  <c r="I151" i="2" l="1"/>
  <c r="E151" i="2" s="1"/>
  <c r="B152" i="2"/>
  <c r="D87" i="2"/>
  <c r="I152" i="2" l="1"/>
  <c r="E152" i="2" s="1"/>
  <c r="B153" i="2"/>
  <c r="C88" i="2"/>
  <c r="H87" i="2"/>
  <c r="D88" i="2" l="1"/>
  <c r="C89" i="2" s="1"/>
  <c r="B154" i="2"/>
  <c r="I153" i="2"/>
  <c r="E153" i="2" s="1"/>
  <c r="D89" i="2" l="1"/>
  <c r="B155" i="2"/>
  <c r="I154" i="2"/>
  <c r="E154" i="2" s="1"/>
  <c r="H88" i="2"/>
  <c r="H89" i="2" l="1"/>
  <c r="B156" i="2"/>
  <c r="I155" i="2"/>
  <c r="E155" i="2" s="1"/>
  <c r="C90" i="2"/>
  <c r="D90" i="2" l="1"/>
  <c r="I156" i="2"/>
  <c r="E156" i="2" s="1"/>
  <c r="B157" i="2"/>
  <c r="B158" i="2" l="1"/>
  <c r="I157" i="2"/>
  <c r="E157" i="2" s="1"/>
  <c r="C91" i="2"/>
  <c r="H90" i="2"/>
  <c r="D91" i="2" l="1"/>
  <c r="C92" i="2" s="1"/>
  <c r="B159" i="2"/>
  <c r="I158" i="2"/>
  <c r="E158" i="2" s="1"/>
  <c r="D92" i="2" l="1"/>
  <c r="B160" i="2"/>
  <c r="I159" i="2"/>
  <c r="E159" i="2" s="1"/>
  <c r="H91" i="2"/>
  <c r="B161" i="2" l="1"/>
  <c r="I160" i="2"/>
  <c r="E160" i="2" s="1"/>
  <c r="C93" i="2"/>
  <c r="H92" i="2"/>
  <c r="D93" i="2" l="1"/>
  <c r="I161" i="2"/>
  <c r="E161" i="2" s="1"/>
  <c r="B162" i="2"/>
  <c r="B163" i="2" l="1"/>
  <c r="I162" i="2"/>
  <c r="E162" i="2" s="1"/>
  <c r="C94" i="2"/>
  <c r="H93" i="2"/>
  <c r="D94" i="2" l="1"/>
  <c r="C95" i="2" s="1"/>
  <c r="B164" i="2"/>
  <c r="I163" i="2"/>
  <c r="E163" i="2" s="1"/>
  <c r="D95" i="2" l="1"/>
  <c r="C96" i="2" s="1"/>
  <c r="B165" i="2"/>
  <c r="I164" i="2"/>
  <c r="E164" i="2" s="1"/>
  <c r="H94" i="2"/>
  <c r="D96" i="2" l="1"/>
  <c r="B166" i="2"/>
  <c r="I165" i="2"/>
  <c r="E165" i="2" s="1"/>
  <c r="H95" i="2"/>
  <c r="B167" i="2" l="1"/>
  <c r="I166" i="2"/>
  <c r="E166" i="2" s="1"/>
  <c r="C97" i="2"/>
  <c r="H96" i="2"/>
  <c r="D97" i="2" l="1"/>
  <c r="B168" i="2"/>
  <c r="I167" i="2"/>
  <c r="E167" i="2" s="1"/>
  <c r="B169" i="2" l="1"/>
  <c r="I168" i="2"/>
  <c r="E168" i="2" s="1"/>
  <c r="C98" i="2"/>
  <c r="H97" i="2"/>
  <c r="D98" i="2" l="1"/>
  <c r="H98" i="2" s="1"/>
  <c r="B170" i="2"/>
  <c r="I169" i="2"/>
  <c r="E169" i="2" s="1"/>
  <c r="B171" i="2" l="1"/>
  <c r="I170" i="2"/>
  <c r="E170" i="2" s="1"/>
  <c r="C99" i="2"/>
  <c r="D99" i="2" l="1"/>
  <c r="I171" i="2"/>
  <c r="E171" i="2" s="1"/>
  <c r="B172" i="2"/>
  <c r="I172" i="2" l="1"/>
  <c r="E172" i="2" s="1"/>
  <c r="B173" i="2"/>
  <c r="H99" i="2"/>
  <c r="C100" i="2"/>
  <c r="D100" i="2" l="1"/>
  <c r="B174" i="2"/>
  <c r="I173" i="2"/>
  <c r="E173" i="2" s="1"/>
  <c r="B175" i="2" l="1"/>
  <c r="I174" i="2"/>
  <c r="E174" i="2" s="1"/>
  <c r="C101" i="2"/>
  <c r="H100" i="2"/>
  <c r="D101" i="2" l="1"/>
  <c r="B176" i="2"/>
  <c r="I175" i="2"/>
  <c r="E175" i="2" s="1"/>
  <c r="B177" i="2" l="1"/>
  <c r="I176" i="2"/>
  <c r="E176" i="2" s="1"/>
  <c r="C102" i="2"/>
  <c r="H101" i="2"/>
  <c r="D102" i="2" l="1"/>
  <c r="H102" i="2" s="1"/>
  <c r="I177" i="2"/>
  <c r="E177" i="2" s="1"/>
  <c r="B178" i="2"/>
  <c r="B179" i="2" l="1"/>
  <c r="I178" i="2"/>
  <c r="E178" i="2" s="1"/>
  <c r="C103" i="2"/>
  <c r="D103" i="2" l="1"/>
  <c r="I179" i="2"/>
  <c r="E179" i="2" s="1"/>
  <c r="B180" i="2"/>
  <c r="H103" i="2" l="1"/>
  <c r="I180" i="2"/>
  <c r="E180" i="2" s="1"/>
  <c r="B181" i="2"/>
  <c r="C104" i="2"/>
  <c r="B182" i="2" l="1"/>
  <c r="I181" i="2"/>
  <c r="E181" i="2" s="1"/>
  <c r="D104" i="2"/>
  <c r="H104" i="2" l="1"/>
  <c r="C105" i="2"/>
  <c r="B183" i="2"/>
  <c r="I182" i="2"/>
  <c r="E182" i="2" s="1"/>
  <c r="I183" i="2" l="1"/>
  <c r="E183" i="2" s="1"/>
  <c r="B184" i="2"/>
  <c r="D105" i="2"/>
  <c r="B185" i="2" l="1"/>
  <c r="I184" i="2"/>
  <c r="E184" i="2" s="1"/>
  <c r="H105" i="2"/>
  <c r="C106" i="2"/>
  <c r="D106" i="2" l="1"/>
  <c r="B186" i="2"/>
  <c r="I185" i="2"/>
  <c r="E185" i="2" s="1"/>
  <c r="C107" i="2" l="1"/>
  <c r="B187" i="2"/>
  <c r="I186" i="2"/>
  <c r="E186" i="2" s="1"/>
  <c r="H106" i="2"/>
  <c r="I187" i="2" l="1"/>
  <c r="E187" i="2" s="1"/>
  <c r="B188" i="2"/>
  <c r="D107" i="2"/>
  <c r="H107" i="2" l="1"/>
  <c r="C108" i="2"/>
  <c r="I188" i="2"/>
  <c r="E188" i="2" s="1"/>
  <c r="B189" i="2"/>
  <c r="I189" i="2" l="1"/>
  <c r="E189" i="2" s="1"/>
  <c r="B190" i="2"/>
  <c r="C109" i="2"/>
  <c r="D108" i="2"/>
  <c r="H108" i="2" s="1"/>
  <c r="D109" i="2" l="1"/>
  <c r="B191" i="2"/>
  <c r="I190" i="2"/>
  <c r="E190" i="2" s="1"/>
  <c r="B192" i="2" l="1"/>
  <c r="I191" i="2"/>
  <c r="E191" i="2" s="1"/>
  <c r="C110" i="2"/>
  <c r="H109" i="2"/>
  <c r="D110" i="2" l="1"/>
  <c r="B193" i="2"/>
  <c r="I192" i="2"/>
  <c r="E192" i="2" s="1"/>
  <c r="H110" i="2" l="1"/>
  <c r="I193" i="2"/>
  <c r="E193" i="2" s="1"/>
  <c r="B194" i="2"/>
  <c r="C111" i="2"/>
  <c r="I194" i="2" l="1"/>
  <c r="E194" i="2" s="1"/>
  <c r="B195" i="2"/>
  <c r="D111" i="2"/>
  <c r="H111" i="2" l="1"/>
  <c r="B196" i="2"/>
  <c r="I195" i="2"/>
  <c r="E195" i="2" s="1"/>
  <c r="C112" i="2"/>
  <c r="D112" i="2" l="1"/>
  <c r="B197" i="2"/>
  <c r="I196" i="2"/>
  <c r="E196" i="2" s="1"/>
  <c r="I197" i="2" l="1"/>
  <c r="E197" i="2" s="1"/>
  <c r="B198" i="2"/>
  <c r="H112" i="2"/>
  <c r="C113" i="2"/>
  <c r="B199" i="2" l="1"/>
  <c r="I198" i="2"/>
  <c r="E198" i="2" s="1"/>
  <c r="D113" i="2"/>
  <c r="H113" i="2" l="1"/>
  <c r="C114" i="2"/>
  <c r="B200" i="2"/>
  <c r="I199" i="2"/>
  <c r="E199" i="2" s="1"/>
  <c r="B201" i="2" l="1"/>
  <c r="I200" i="2"/>
  <c r="E200" i="2" s="1"/>
  <c r="D114" i="2"/>
  <c r="C115" i="2" l="1"/>
  <c r="H114" i="2"/>
  <c r="B202" i="2"/>
  <c r="I201" i="2"/>
  <c r="E201" i="2" s="1"/>
  <c r="B203" i="2" l="1"/>
  <c r="I202" i="2"/>
  <c r="E202" i="2" s="1"/>
  <c r="D115" i="2"/>
  <c r="H115" i="2" l="1"/>
  <c r="C116" i="2"/>
  <c r="B204" i="2"/>
  <c r="I203" i="2"/>
  <c r="E203" i="2" s="1"/>
  <c r="I204" i="2" l="1"/>
  <c r="E204" i="2" s="1"/>
  <c r="B205" i="2"/>
  <c r="D116" i="2"/>
  <c r="I205" i="2" l="1"/>
  <c r="E205" i="2" s="1"/>
  <c r="B206" i="2"/>
  <c r="C117" i="2"/>
  <c r="H116" i="2"/>
  <c r="I206" i="2" l="1"/>
  <c r="E206" i="2" s="1"/>
  <c r="B207" i="2"/>
  <c r="D117" i="2"/>
  <c r="C118" i="2" l="1"/>
  <c r="H117" i="2"/>
  <c r="B208" i="2"/>
  <c r="I207" i="2"/>
  <c r="E207" i="2" s="1"/>
  <c r="B209" i="2" l="1"/>
  <c r="I208" i="2"/>
  <c r="E208" i="2" s="1"/>
  <c r="D118" i="2"/>
  <c r="C119" i="2" l="1"/>
  <c r="H118" i="2"/>
  <c r="I209" i="2"/>
  <c r="E209" i="2" s="1"/>
  <c r="B210" i="2"/>
  <c r="B211" i="2" l="1"/>
  <c r="I210" i="2"/>
  <c r="E210" i="2" s="1"/>
  <c r="D119" i="2"/>
  <c r="H119" i="2" l="1"/>
  <c r="C120" i="2"/>
  <c r="I211" i="2"/>
  <c r="E211" i="2" s="1"/>
  <c r="B212" i="2"/>
  <c r="B213" i="2" l="1"/>
  <c r="I212" i="2"/>
  <c r="E212" i="2" s="1"/>
  <c r="D120" i="2"/>
  <c r="H120" i="2" s="1"/>
  <c r="C121" i="2" l="1"/>
  <c r="I213" i="2"/>
  <c r="E213" i="2" s="1"/>
  <c r="B214" i="2"/>
  <c r="I214" i="2" l="1"/>
  <c r="E214" i="2" s="1"/>
  <c r="B215" i="2"/>
  <c r="D121" i="2"/>
  <c r="H121" i="2" l="1"/>
  <c r="C122" i="2"/>
  <c r="I215" i="2"/>
  <c r="E215" i="2" s="1"/>
  <c r="B216" i="2"/>
  <c r="I216" i="2" l="1"/>
  <c r="E216" i="2" s="1"/>
  <c r="B217" i="2"/>
  <c r="D122" i="2"/>
  <c r="H122" i="2" l="1"/>
  <c r="C123" i="2"/>
  <c r="I217" i="2"/>
  <c r="E217" i="2" s="1"/>
  <c r="B218" i="2"/>
  <c r="B219" i="2" l="1"/>
  <c r="I218" i="2"/>
  <c r="E218" i="2" s="1"/>
  <c r="D123" i="2"/>
  <c r="C124" i="2" l="1"/>
  <c r="H123" i="2"/>
  <c r="I219" i="2"/>
  <c r="E219" i="2" s="1"/>
  <c r="B220" i="2"/>
  <c r="I220" i="2" l="1"/>
  <c r="E220" i="2" s="1"/>
  <c r="B221" i="2"/>
  <c r="D124" i="2"/>
  <c r="H124" i="2" s="1"/>
  <c r="I221" i="2" l="1"/>
  <c r="E221" i="2" s="1"/>
  <c r="B222" i="2"/>
  <c r="C125" i="2"/>
  <c r="D125" i="2" l="1"/>
  <c r="B223" i="2"/>
  <c r="I222" i="2"/>
  <c r="E222" i="2" s="1"/>
  <c r="B224" i="2" l="1"/>
  <c r="I223" i="2"/>
  <c r="E223" i="2" s="1"/>
  <c r="C126" i="2"/>
  <c r="H125" i="2"/>
  <c r="D126" i="2" l="1"/>
  <c r="C127" i="2" s="1"/>
  <c r="I224" i="2"/>
  <c r="E224" i="2" s="1"/>
  <c r="B225" i="2"/>
  <c r="D127" i="2" l="1"/>
  <c r="I225" i="2"/>
  <c r="E225" i="2" s="1"/>
  <c r="B226" i="2"/>
  <c r="H126" i="2"/>
  <c r="B227" i="2" l="1"/>
  <c r="I226" i="2"/>
  <c r="E226" i="2" s="1"/>
  <c r="C128" i="2"/>
  <c r="H127" i="2"/>
  <c r="D128" i="2" l="1"/>
  <c r="B228" i="2"/>
  <c r="I227" i="2"/>
  <c r="E227" i="2" s="1"/>
  <c r="C129" i="2" l="1"/>
  <c r="I228" i="2"/>
  <c r="E228" i="2" s="1"/>
  <c r="B229" i="2"/>
  <c r="H128" i="2"/>
  <c r="B230" i="2" l="1"/>
  <c r="I229" i="2"/>
  <c r="E229" i="2" s="1"/>
  <c r="D129" i="2"/>
  <c r="H129" i="2" l="1"/>
  <c r="C130" i="2"/>
  <c r="B231" i="2"/>
  <c r="I230" i="2"/>
  <c r="E230" i="2" s="1"/>
  <c r="D130" i="2" l="1"/>
  <c r="B232" i="2"/>
  <c r="I231" i="2"/>
  <c r="E231" i="2" s="1"/>
  <c r="B233" i="2" l="1"/>
  <c r="I232" i="2"/>
  <c r="E232" i="2" s="1"/>
  <c r="C131" i="2"/>
  <c r="H130" i="2"/>
  <c r="D131" i="2" l="1"/>
  <c r="B234" i="2"/>
  <c r="I233" i="2"/>
  <c r="E233" i="2" s="1"/>
  <c r="B235" i="2" l="1"/>
  <c r="I234" i="2"/>
  <c r="E234" i="2" s="1"/>
  <c r="H131" i="2"/>
  <c r="C132" i="2"/>
  <c r="D132" i="2" l="1"/>
  <c r="B236" i="2"/>
  <c r="I235" i="2"/>
  <c r="E235" i="2" s="1"/>
  <c r="I236" i="2" l="1"/>
  <c r="E236" i="2" s="1"/>
  <c r="B237" i="2"/>
  <c r="H132" i="2"/>
  <c r="C133" i="2"/>
  <c r="D133" i="2" l="1"/>
  <c r="B238" i="2"/>
  <c r="I237" i="2"/>
  <c r="E237" i="2" s="1"/>
  <c r="B239" i="2" l="1"/>
  <c r="I238" i="2"/>
  <c r="E238" i="2" s="1"/>
  <c r="C134" i="2"/>
  <c r="H133" i="2"/>
  <c r="D134" i="2" l="1"/>
  <c r="B240" i="2"/>
  <c r="I239" i="2"/>
  <c r="E239" i="2" s="1"/>
  <c r="I240" i="2" l="1"/>
  <c r="E240" i="2" s="1"/>
  <c r="B241" i="2"/>
  <c r="H134" i="2"/>
  <c r="C135" i="2"/>
  <c r="D135" i="2" l="1"/>
  <c r="I241" i="2"/>
  <c r="E241" i="2" s="1"/>
  <c r="B242" i="2"/>
  <c r="I242" i="2" l="1"/>
  <c r="E242" i="2" s="1"/>
  <c r="B243" i="2"/>
  <c r="C136" i="2"/>
  <c r="H135" i="2"/>
  <c r="D136" i="2" l="1"/>
  <c r="B244" i="2"/>
  <c r="I243" i="2"/>
  <c r="E243" i="2" s="1"/>
  <c r="B245" i="2" l="1"/>
  <c r="I244" i="2"/>
  <c r="E244" i="2" s="1"/>
  <c r="C137" i="2"/>
  <c r="H136" i="2"/>
  <c r="D137" i="2" l="1"/>
  <c r="B246" i="2"/>
  <c r="I245" i="2"/>
  <c r="E245" i="2" s="1"/>
  <c r="H137" i="2" l="1"/>
  <c r="C138" i="2"/>
  <c r="B247" i="2"/>
  <c r="I246" i="2"/>
  <c r="E246" i="2" s="1"/>
  <c r="D138" i="2" l="1"/>
  <c r="C139" i="2" s="1"/>
  <c r="I247" i="2"/>
  <c r="E247" i="2" s="1"/>
  <c r="B248" i="2"/>
  <c r="D139" i="2" l="1"/>
  <c r="B249" i="2"/>
  <c r="I248" i="2"/>
  <c r="E248" i="2" s="1"/>
  <c r="H138" i="2"/>
  <c r="I249" i="2" l="1"/>
  <c r="E249" i="2" s="1"/>
  <c r="B250" i="2"/>
  <c r="H139" i="2"/>
  <c r="C140" i="2"/>
  <c r="D140" i="2" l="1"/>
  <c r="B251" i="2"/>
  <c r="I250" i="2"/>
  <c r="E250" i="2" s="1"/>
  <c r="C141" i="2" l="1"/>
  <c r="B252" i="2"/>
  <c r="I251" i="2"/>
  <c r="E251" i="2" s="1"/>
  <c r="H140" i="2"/>
  <c r="I252" i="2" l="1"/>
  <c r="E252" i="2" s="1"/>
  <c r="B253" i="2"/>
  <c r="D141" i="2"/>
  <c r="H141" i="2" s="1"/>
  <c r="B254" i="2" l="1"/>
  <c r="I253" i="2"/>
  <c r="E253" i="2" s="1"/>
  <c r="C142" i="2"/>
  <c r="D142" i="2" l="1"/>
  <c r="H142" i="2" s="1"/>
  <c r="B255" i="2"/>
  <c r="I254" i="2"/>
  <c r="E254" i="2" s="1"/>
  <c r="B256" i="2" l="1"/>
  <c r="I255" i="2"/>
  <c r="E255" i="2" s="1"/>
  <c r="C143" i="2"/>
  <c r="D143" i="2" l="1"/>
  <c r="I256" i="2"/>
  <c r="E256" i="2" s="1"/>
  <c r="B257" i="2"/>
  <c r="I257" i="2" s="1"/>
  <c r="E257" i="2" s="1"/>
  <c r="C144" i="2" l="1"/>
  <c r="H143" i="2"/>
  <c r="D144" i="2" l="1"/>
  <c r="C145" i="2" l="1"/>
  <c r="H144" i="2"/>
  <c r="D145" i="2" l="1"/>
  <c r="H145" i="2" l="1"/>
  <c r="C146" i="2"/>
  <c r="D146" i="2" l="1"/>
  <c r="C147" i="2" l="1"/>
  <c r="H146" i="2"/>
  <c r="D147" i="2" l="1"/>
  <c r="C148" i="2" s="1"/>
  <c r="D148" i="2" l="1"/>
  <c r="H147" i="2"/>
  <c r="C149" i="2" l="1"/>
  <c r="H148" i="2"/>
  <c r="D149" i="2" l="1"/>
  <c r="C150" i="2" l="1"/>
  <c r="H149" i="2"/>
  <c r="D150" i="2" l="1"/>
  <c r="H150" i="2" l="1"/>
  <c r="C151" i="2"/>
  <c r="D151" i="2" l="1"/>
  <c r="H151" i="2" l="1"/>
  <c r="C152" i="2"/>
  <c r="D152" i="2" l="1"/>
  <c r="C153" i="2" s="1"/>
  <c r="D153" i="2" l="1"/>
  <c r="H152" i="2"/>
  <c r="H153" i="2" l="1"/>
  <c r="C154" i="2"/>
  <c r="D154" i="2" l="1"/>
  <c r="C155" i="2" l="1"/>
  <c r="H154" i="2"/>
  <c r="D155" i="2" l="1"/>
  <c r="H155" i="2" l="1"/>
  <c r="C156" i="2"/>
  <c r="D156" i="2" l="1"/>
  <c r="H156" i="2" s="1"/>
  <c r="C157" i="2" l="1"/>
  <c r="D157" i="2" l="1"/>
  <c r="C158" i="2" s="1"/>
  <c r="D158" i="2" l="1"/>
  <c r="H157" i="2"/>
  <c r="H158" i="2" l="1"/>
  <c r="C159" i="2"/>
  <c r="D159" i="2" l="1"/>
  <c r="H159" i="2" s="1"/>
  <c r="C160" i="2" l="1"/>
  <c r="D160" i="2" l="1"/>
  <c r="C161" i="2" l="1"/>
  <c r="H160" i="2"/>
  <c r="D161" i="2" l="1"/>
  <c r="H161" i="2" l="1"/>
  <c r="C162" i="2"/>
  <c r="D162" i="2" l="1"/>
  <c r="H162" i="2" l="1"/>
  <c r="C163" i="2"/>
  <c r="D163" i="2" l="1"/>
  <c r="H163" i="2" s="1"/>
  <c r="C164" i="2" l="1"/>
  <c r="D164" i="2" l="1"/>
  <c r="H164" i="2" l="1"/>
  <c r="C165" i="2"/>
  <c r="D165" i="2" l="1"/>
  <c r="C166" i="2" s="1"/>
  <c r="D166" i="2" l="1"/>
  <c r="H165" i="2"/>
  <c r="H166" i="2" l="1"/>
  <c r="C167" i="2"/>
  <c r="D167" i="2" l="1"/>
  <c r="H167" i="2" l="1"/>
  <c r="C168" i="2"/>
  <c r="D168" i="2" l="1"/>
  <c r="H168" i="2" s="1"/>
  <c r="C169" i="2" l="1"/>
  <c r="D169" i="2" l="1"/>
  <c r="H169" i="2" l="1"/>
  <c r="C170" i="2"/>
  <c r="D170" i="2" l="1"/>
  <c r="C171" i="2" l="1"/>
  <c r="H170" i="2"/>
  <c r="D171" i="2" l="1"/>
  <c r="C172" i="2" l="1"/>
  <c r="H171" i="2"/>
  <c r="D172" i="2" l="1"/>
  <c r="H172" i="2" s="1"/>
  <c r="C173" i="2" l="1"/>
  <c r="D173" i="2" l="1"/>
  <c r="H173" i="2" l="1"/>
  <c r="C174" i="2"/>
  <c r="D174" i="2" l="1"/>
  <c r="H174" i="2" l="1"/>
  <c r="C175" i="2"/>
  <c r="D175" i="2" l="1"/>
  <c r="H175" i="2" s="1"/>
  <c r="C176" i="2" l="1"/>
  <c r="D176" i="2" l="1"/>
  <c r="H176" i="2" l="1"/>
  <c r="C177" i="2"/>
  <c r="D177" i="2" l="1"/>
  <c r="H177" i="2" l="1"/>
  <c r="C178" i="2"/>
  <c r="D178" i="2" l="1"/>
  <c r="H178" i="2" l="1"/>
  <c r="C179" i="2"/>
  <c r="D179" i="2" l="1"/>
  <c r="H179" i="2" l="1"/>
  <c r="C180" i="2"/>
  <c r="D180" i="2" l="1"/>
  <c r="H180" i="2" l="1"/>
  <c r="C181" i="2"/>
  <c r="D181" i="2" l="1"/>
  <c r="C182" i="2" l="1"/>
  <c r="H181" i="2"/>
  <c r="D182" i="2" l="1"/>
  <c r="H182" i="2" s="1"/>
  <c r="C183" i="2" l="1"/>
  <c r="D183" i="2" l="1"/>
  <c r="C184" i="2" l="1"/>
  <c r="H183" i="2"/>
  <c r="D184" i="2" l="1"/>
  <c r="C185" i="2" l="1"/>
  <c r="H184" i="2"/>
  <c r="D185" i="2" l="1"/>
  <c r="H185" i="2" l="1"/>
  <c r="C186" i="2"/>
  <c r="D186" i="2" l="1"/>
  <c r="C187" i="2" l="1"/>
  <c r="H186" i="2"/>
  <c r="D187" i="2" l="1"/>
  <c r="C188" i="2" s="1"/>
  <c r="D188" i="2" l="1"/>
  <c r="H187" i="2"/>
  <c r="C189" i="2" l="1"/>
  <c r="H188" i="2"/>
  <c r="D189" i="2" l="1"/>
  <c r="H189" i="2" l="1"/>
  <c r="C190" i="2"/>
  <c r="D190" i="2" l="1"/>
  <c r="H190" i="2" l="1"/>
  <c r="C191" i="2"/>
  <c r="D191" i="2" l="1"/>
  <c r="C192" i="2" l="1"/>
  <c r="H191" i="2"/>
  <c r="D192" i="2" l="1"/>
  <c r="H192" i="2" s="1"/>
  <c r="C193" i="2" l="1"/>
  <c r="D193" i="2" l="1"/>
  <c r="H193" i="2" l="1"/>
  <c r="C194" i="2"/>
  <c r="D194" i="2" l="1"/>
  <c r="C195" i="2" l="1"/>
  <c r="H194" i="2"/>
  <c r="C196" i="2" l="1"/>
  <c r="D195" i="2"/>
  <c r="H195" i="2" l="1"/>
  <c r="D196" i="2"/>
  <c r="H196" i="2" l="1"/>
  <c r="C197" i="2"/>
  <c r="D197" i="2" l="1"/>
  <c r="C198" i="2" l="1"/>
  <c r="H197" i="2"/>
  <c r="D198" i="2" l="1"/>
  <c r="H198" i="2" s="1"/>
  <c r="C199" i="2" l="1"/>
  <c r="D199" i="2" l="1"/>
  <c r="C200" i="2" s="1"/>
  <c r="D200" i="2" l="1"/>
  <c r="H199" i="2"/>
  <c r="H200" i="2" l="1"/>
  <c r="C201" i="2"/>
  <c r="D201" i="2" l="1"/>
  <c r="C202" i="2" l="1"/>
  <c r="H201" i="2"/>
  <c r="D202" i="2" l="1"/>
  <c r="C203" i="2" l="1"/>
  <c r="H202" i="2"/>
  <c r="D203" i="2" l="1"/>
  <c r="C204" i="2" l="1"/>
  <c r="H203" i="2"/>
  <c r="D204" i="2" l="1"/>
  <c r="C205" i="2" l="1"/>
  <c r="H204" i="2"/>
  <c r="D205" i="2" l="1"/>
  <c r="C206" i="2" l="1"/>
  <c r="H205" i="2"/>
  <c r="D206" i="2" l="1"/>
  <c r="H206" i="2" l="1"/>
  <c r="C207" i="2"/>
  <c r="D207" i="2" l="1"/>
  <c r="C208" i="2" l="1"/>
  <c r="H207" i="2"/>
  <c r="D208" i="2" l="1"/>
  <c r="C209" i="2" l="1"/>
  <c r="H208" i="2"/>
  <c r="D209" i="2" l="1"/>
  <c r="H209" i="2" l="1"/>
  <c r="C210" i="2"/>
  <c r="D210" i="2" l="1"/>
  <c r="H210" i="2" l="1"/>
  <c r="C211" i="2"/>
  <c r="D211" i="2" l="1"/>
  <c r="C212" i="2" l="1"/>
  <c r="H211" i="2"/>
  <c r="D212" i="2" l="1"/>
  <c r="C213" i="2" l="1"/>
  <c r="H212" i="2"/>
  <c r="D213" i="2" l="1"/>
  <c r="C214" i="2" s="1"/>
  <c r="D214" i="2" l="1"/>
  <c r="H213" i="2"/>
  <c r="H214" i="2" l="1"/>
  <c r="C215" i="2"/>
  <c r="D215" i="2" l="1"/>
  <c r="H215" i="2" s="1"/>
  <c r="C216" i="2" l="1"/>
  <c r="D216" i="2" l="1"/>
  <c r="H216" i="2" l="1"/>
  <c r="C217" i="2"/>
  <c r="D217" i="2" l="1"/>
  <c r="C218" i="2" s="1"/>
  <c r="D218" i="2" l="1"/>
  <c r="H217" i="2"/>
  <c r="C219" i="2" l="1"/>
  <c r="H218" i="2"/>
  <c r="D219" i="2" l="1"/>
  <c r="H219" i="2" l="1"/>
  <c r="C220" i="2"/>
  <c r="D220" i="2" l="1"/>
  <c r="H220" i="2" s="1"/>
  <c r="C221" i="2" l="1"/>
  <c r="D221" i="2" l="1"/>
  <c r="C222" i="2" l="1"/>
  <c r="H221" i="2"/>
  <c r="H222" i="2" l="1"/>
  <c r="D222" i="2"/>
  <c r="C223" i="2" l="1"/>
  <c r="D223" i="2" l="1"/>
  <c r="C224" i="2" l="1"/>
  <c r="H223" i="2"/>
  <c r="D224" i="2" l="1"/>
  <c r="H224" i="2" l="1"/>
  <c r="C225" i="2"/>
  <c r="D225" i="2" l="1"/>
  <c r="H225" i="2" l="1"/>
  <c r="C226" i="2"/>
  <c r="H226" i="2" l="1"/>
  <c r="D226" i="2"/>
  <c r="C227" i="2" l="1"/>
  <c r="D227" i="2" l="1"/>
  <c r="H227" i="2" l="1"/>
  <c r="C228" i="2"/>
  <c r="D228" i="2" l="1"/>
  <c r="H228" i="2" l="1"/>
  <c r="C229" i="2"/>
  <c r="C230" i="2" l="1"/>
  <c r="D229" i="2"/>
  <c r="D230" i="2" l="1"/>
  <c r="H229" i="2"/>
  <c r="H230" i="2" l="1"/>
  <c r="C231" i="2"/>
  <c r="D231" i="2" l="1"/>
  <c r="H231" i="2" l="1"/>
  <c r="C232" i="2"/>
  <c r="D232" i="2" l="1"/>
  <c r="H232" i="2" l="1"/>
  <c r="C233" i="2"/>
  <c r="D233" i="2" l="1"/>
  <c r="H233" i="2" l="1"/>
  <c r="C234" i="2"/>
  <c r="D234" i="2" l="1"/>
  <c r="C235" i="2" l="1"/>
  <c r="H234" i="2"/>
  <c r="D235" i="2" l="1"/>
  <c r="H235" i="2" s="1"/>
  <c r="C236" i="2" l="1"/>
  <c r="C237" i="2" l="1"/>
  <c r="D236" i="2"/>
  <c r="D237" i="2" l="1"/>
  <c r="H236" i="2"/>
  <c r="H237" i="2" l="1"/>
  <c r="C238" i="2"/>
  <c r="D238" i="2" l="1"/>
  <c r="H238" i="2" l="1"/>
  <c r="C239" i="2"/>
  <c r="D239" i="2" l="1"/>
  <c r="H239" i="2" s="1"/>
  <c r="C240" i="2" l="1"/>
  <c r="D240" i="2" l="1"/>
  <c r="C241" i="2" l="1"/>
  <c r="H240" i="2"/>
  <c r="D241" i="2" l="1"/>
  <c r="H241" i="2" l="1"/>
  <c r="C242" i="2"/>
  <c r="D242" i="2" l="1"/>
  <c r="H242" i="2" l="1"/>
  <c r="C243" i="2"/>
  <c r="D243" i="2" l="1"/>
  <c r="H243" i="2" l="1"/>
  <c r="C244" i="2"/>
  <c r="D244" i="2" l="1"/>
  <c r="H244" i="2" l="1"/>
  <c r="C245" i="2"/>
  <c r="D245" i="2" l="1"/>
  <c r="C246" i="2" s="1"/>
  <c r="D246" i="2" l="1"/>
  <c r="H245" i="2"/>
  <c r="H246" i="2" l="1"/>
  <c r="C247" i="2"/>
  <c r="D247" i="2" l="1"/>
  <c r="C248" i="2" l="1"/>
  <c r="H247" i="2"/>
  <c r="D248" i="2" l="1"/>
  <c r="C249" i="2" l="1"/>
  <c r="H248" i="2"/>
  <c r="D249" i="2" l="1"/>
  <c r="C250" i="2" l="1"/>
  <c r="H249" i="2"/>
  <c r="D250" i="2" l="1"/>
  <c r="C251" i="2" l="1"/>
  <c r="H250" i="2"/>
  <c r="D251" i="2" l="1"/>
  <c r="C252" i="2" l="1"/>
  <c r="H251" i="2"/>
  <c r="D252" i="2" l="1"/>
  <c r="H252" i="2" l="1"/>
  <c r="C253" i="2"/>
  <c r="D253" i="2" l="1"/>
  <c r="H253" i="2" l="1"/>
  <c r="C254" i="2"/>
  <c r="D254" i="2" l="1"/>
  <c r="C255" i="2" l="1"/>
  <c r="H254" i="2"/>
  <c r="D255" i="2" l="1"/>
  <c r="H255" i="2" l="1"/>
  <c r="C256" i="2"/>
  <c r="D256" i="2" l="1"/>
  <c r="H256" i="2" l="1"/>
  <c r="C257" i="2"/>
  <c r="D257" i="2" l="1"/>
  <c r="F18" i="2" l="1"/>
  <c r="D259" i="2"/>
  <c r="D8" i="2" s="1"/>
  <c r="F19" i="2"/>
  <c r="G19" i="2" s="1"/>
  <c r="F20" i="2"/>
  <c r="G20" i="2" s="1"/>
  <c r="F21" i="2"/>
  <c r="G21" i="2" s="1"/>
  <c r="F22" i="2"/>
  <c r="G22" i="2" s="1"/>
  <c r="F24" i="2"/>
  <c r="G24" i="2" s="1"/>
  <c r="F23" i="2"/>
  <c r="G23" i="2" s="1"/>
  <c r="F25" i="2"/>
  <c r="G25" i="2" s="1"/>
  <c r="F26" i="2"/>
  <c r="G26" i="2" s="1"/>
  <c r="F27" i="2"/>
  <c r="G27" i="2" s="1"/>
  <c r="F28" i="2"/>
  <c r="G28" i="2" s="1"/>
  <c r="F29" i="2"/>
  <c r="G29" i="2" s="1"/>
  <c r="F30" i="2"/>
  <c r="G30" i="2" s="1"/>
  <c r="F31" i="2"/>
  <c r="G31" i="2" s="1"/>
  <c r="F32" i="2"/>
  <c r="G32" i="2" s="1"/>
  <c r="F33" i="2"/>
  <c r="G33" i="2" s="1"/>
  <c r="F34" i="2"/>
  <c r="G34" i="2" s="1"/>
  <c r="F35" i="2"/>
  <c r="G35" i="2" s="1"/>
  <c r="F36" i="2"/>
  <c r="G36" i="2" s="1"/>
  <c r="F37" i="2"/>
  <c r="G37" i="2" s="1"/>
  <c r="F38" i="2"/>
  <c r="G38" i="2" s="1"/>
  <c r="F40" i="2"/>
  <c r="G40" i="2" s="1"/>
  <c r="F39" i="2"/>
  <c r="G39" i="2" s="1"/>
  <c r="F41" i="2"/>
  <c r="G41" i="2" s="1"/>
  <c r="F42" i="2"/>
  <c r="G42" i="2" s="1"/>
  <c r="F43" i="2"/>
  <c r="G43" i="2" s="1"/>
  <c r="F44" i="2"/>
  <c r="G44" i="2" s="1"/>
  <c r="F45" i="2"/>
  <c r="G45" i="2" s="1"/>
  <c r="F46" i="2"/>
  <c r="G46" i="2" s="1"/>
  <c r="F47" i="2"/>
  <c r="G47" i="2" s="1"/>
  <c r="F48" i="2"/>
  <c r="G48" i="2" s="1"/>
  <c r="F49" i="2"/>
  <c r="G49" i="2" s="1"/>
  <c r="F50" i="2"/>
  <c r="G50" i="2" s="1"/>
  <c r="F51" i="2"/>
  <c r="G51" i="2" s="1"/>
  <c r="F52" i="2"/>
  <c r="G52" i="2" s="1"/>
  <c r="F53" i="2"/>
  <c r="G53" i="2" s="1"/>
  <c r="F54" i="2"/>
  <c r="G54" i="2" s="1"/>
  <c r="F55" i="2"/>
  <c r="G55" i="2" s="1"/>
  <c r="F56" i="2"/>
  <c r="G56" i="2" s="1"/>
  <c r="F57" i="2"/>
  <c r="G57" i="2" s="1"/>
  <c r="F58" i="2"/>
  <c r="G58" i="2" s="1"/>
  <c r="F59" i="2"/>
  <c r="G59" i="2" s="1"/>
  <c r="F60" i="2"/>
  <c r="G60" i="2" s="1"/>
  <c r="F61" i="2"/>
  <c r="G61" i="2" s="1"/>
  <c r="F62" i="2"/>
  <c r="G62" i="2" s="1"/>
  <c r="F63" i="2"/>
  <c r="G63" i="2" s="1"/>
  <c r="F64" i="2"/>
  <c r="G64" i="2" s="1"/>
  <c r="F65" i="2"/>
  <c r="G65" i="2" s="1"/>
  <c r="F66" i="2"/>
  <c r="G66" i="2" s="1"/>
  <c r="F68" i="2"/>
  <c r="G68" i="2" s="1"/>
  <c r="F67" i="2"/>
  <c r="G67" i="2" s="1"/>
  <c r="F69" i="2"/>
  <c r="G69" i="2" s="1"/>
  <c r="F70" i="2"/>
  <c r="G70" i="2" s="1"/>
  <c r="F71" i="2"/>
  <c r="G71" i="2" s="1"/>
  <c r="F72" i="2"/>
  <c r="G72" i="2" s="1"/>
  <c r="F73" i="2"/>
  <c r="G73" i="2" s="1"/>
  <c r="F74" i="2"/>
  <c r="G74" i="2" s="1"/>
  <c r="F76" i="2"/>
  <c r="G76" i="2" s="1"/>
  <c r="F75" i="2"/>
  <c r="G75" i="2" s="1"/>
  <c r="F77" i="2"/>
  <c r="G77" i="2" s="1"/>
  <c r="F78" i="2"/>
  <c r="G78" i="2" s="1"/>
  <c r="F79" i="2"/>
  <c r="G79" i="2" s="1"/>
  <c r="F81" i="2"/>
  <c r="G81" i="2" s="1"/>
  <c r="F80" i="2"/>
  <c r="G80" i="2" s="1"/>
  <c r="F82" i="2"/>
  <c r="G82" i="2" s="1"/>
  <c r="F83" i="2"/>
  <c r="G83" i="2" s="1"/>
  <c r="F84" i="2"/>
  <c r="G84" i="2" s="1"/>
  <c r="F86" i="2"/>
  <c r="G86" i="2" s="1"/>
  <c r="F85" i="2"/>
  <c r="G85" i="2" s="1"/>
  <c r="F87" i="2"/>
  <c r="G87" i="2" s="1"/>
  <c r="F89" i="2"/>
  <c r="G89" i="2" s="1"/>
  <c r="F88" i="2"/>
  <c r="G88" i="2" s="1"/>
  <c r="F92" i="2"/>
  <c r="G92" i="2" s="1"/>
  <c r="F90" i="2"/>
  <c r="G90" i="2" s="1"/>
  <c r="F91" i="2"/>
  <c r="G91" i="2" s="1"/>
  <c r="F93" i="2"/>
  <c r="G93" i="2" s="1"/>
  <c r="F95" i="2"/>
  <c r="G95" i="2" s="1"/>
  <c r="F94" i="2"/>
  <c r="G94" i="2" s="1"/>
  <c r="F96" i="2"/>
  <c r="G96" i="2" s="1"/>
  <c r="F97" i="2"/>
  <c r="G97" i="2" s="1"/>
  <c r="F98" i="2"/>
  <c r="G98" i="2" s="1"/>
  <c r="F99" i="2"/>
  <c r="G99" i="2" s="1"/>
  <c r="F100" i="2"/>
  <c r="G100" i="2" s="1"/>
  <c r="F101" i="2"/>
  <c r="G101" i="2" s="1"/>
  <c r="F102" i="2"/>
  <c r="G102" i="2" s="1"/>
  <c r="F103" i="2"/>
  <c r="G103" i="2" s="1"/>
  <c r="F104" i="2"/>
  <c r="G104" i="2" s="1"/>
  <c r="F105" i="2"/>
  <c r="G105" i="2" s="1"/>
  <c r="F106" i="2"/>
  <c r="G106" i="2" s="1"/>
  <c r="F107" i="2"/>
  <c r="G107" i="2" s="1"/>
  <c r="F109" i="2"/>
  <c r="G109" i="2" s="1"/>
  <c r="F108" i="2"/>
  <c r="G108" i="2" s="1"/>
  <c r="F110" i="2"/>
  <c r="G110" i="2" s="1"/>
  <c r="F111" i="2"/>
  <c r="G111" i="2" s="1"/>
  <c r="F112" i="2"/>
  <c r="G112" i="2" s="1"/>
  <c r="F113" i="2"/>
  <c r="G113" i="2" s="1"/>
  <c r="F114" i="2"/>
  <c r="G114" i="2" s="1"/>
  <c r="F115" i="2"/>
  <c r="G115" i="2" s="1"/>
  <c r="F116" i="2"/>
  <c r="G116" i="2" s="1"/>
  <c r="F117" i="2"/>
  <c r="G117" i="2" s="1"/>
  <c r="F118" i="2"/>
  <c r="G118" i="2" s="1"/>
  <c r="F119" i="2"/>
  <c r="G119" i="2" s="1"/>
  <c r="F120" i="2"/>
  <c r="G120" i="2" s="1"/>
  <c r="F121" i="2"/>
  <c r="G121" i="2" s="1"/>
  <c r="F122" i="2"/>
  <c r="G122" i="2" s="1"/>
  <c r="F123" i="2"/>
  <c r="G123" i="2" s="1"/>
  <c r="F124" i="2"/>
  <c r="G124" i="2" s="1"/>
  <c r="F125" i="2"/>
  <c r="G125" i="2" s="1"/>
  <c r="F127" i="2"/>
  <c r="G127" i="2" s="1"/>
  <c r="F126" i="2"/>
  <c r="G126" i="2" s="1"/>
  <c r="F128" i="2"/>
  <c r="G128" i="2" s="1"/>
  <c r="F129" i="2"/>
  <c r="G129" i="2" s="1"/>
  <c r="F130" i="2"/>
  <c r="G130" i="2" s="1"/>
  <c r="F131" i="2"/>
  <c r="G131" i="2" s="1"/>
  <c r="F132" i="2"/>
  <c r="G132" i="2" s="1"/>
  <c r="F133" i="2"/>
  <c r="G133" i="2" s="1"/>
  <c r="F134" i="2"/>
  <c r="G134" i="2" s="1"/>
  <c r="F135" i="2"/>
  <c r="G135" i="2" s="1"/>
  <c r="F136" i="2"/>
  <c r="G136" i="2" s="1"/>
  <c r="F137" i="2"/>
  <c r="G137" i="2" s="1"/>
  <c r="F139" i="2"/>
  <c r="G139" i="2" s="1"/>
  <c r="F138" i="2"/>
  <c r="G138" i="2" s="1"/>
  <c r="F257" i="2"/>
  <c r="G257" i="2" s="1"/>
  <c r="F140" i="2"/>
  <c r="G140" i="2" s="1"/>
  <c r="F141" i="2"/>
  <c r="G141" i="2" s="1"/>
  <c r="F142" i="2"/>
  <c r="G142" i="2" s="1"/>
  <c r="F143" i="2"/>
  <c r="G143" i="2" s="1"/>
  <c r="F144" i="2"/>
  <c r="G144" i="2" s="1"/>
  <c r="F145" i="2"/>
  <c r="G145" i="2" s="1"/>
  <c r="F148" i="2"/>
  <c r="G148" i="2" s="1"/>
  <c r="F146" i="2"/>
  <c r="G146" i="2" s="1"/>
  <c r="F147" i="2"/>
  <c r="G147" i="2" s="1"/>
  <c r="F149" i="2"/>
  <c r="G149" i="2" s="1"/>
  <c r="F150" i="2"/>
  <c r="G150" i="2" s="1"/>
  <c r="F152" i="2"/>
  <c r="G152" i="2" s="1"/>
  <c r="F151" i="2"/>
  <c r="G151" i="2" s="1"/>
  <c r="F153" i="2"/>
  <c r="G153" i="2" s="1"/>
  <c r="F154" i="2"/>
  <c r="G154" i="2" s="1"/>
  <c r="F155" i="2"/>
  <c r="G155" i="2" s="1"/>
  <c r="F156" i="2"/>
  <c r="G156" i="2" s="1"/>
  <c r="F158" i="2"/>
  <c r="G158" i="2" s="1"/>
  <c r="F157" i="2"/>
  <c r="G157" i="2" s="1"/>
  <c r="F159" i="2"/>
  <c r="G159" i="2" s="1"/>
  <c r="F160" i="2"/>
  <c r="G160" i="2" s="1"/>
  <c r="F161" i="2"/>
  <c r="G161" i="2" s="1"/>
  <c r="F162" i="2"/>
  <c r="G162" i="2" s="1"/>
  <c r="F163" i="2"/>
  <c r="G163" i="2" s="1"/>
  <c r="F164" i="2"/>
  <c r="G164" i="2" s="1"/>
  <c r="F166" i="2"/>
  <c r="G166" i="2" s="1"/>
  <c r="F165" i="2"/>
  <c r="G165" i="2" s="1"/>
  <c r="F167" i="2"/>
  <c r="G167" i="2" s="1"/>
  <c r="F168" i="2"/>
  <c r="G168" i="2" s="1"/>
  <c r="F169" i="2"/>
  <c r="G169" i="2" s="1"/>
  <c r="F170" i="2"/>
  <c r="G170" i="2" s="1"/>
  <c r="F171" i="2"/>
  <c r="G171" i="2" s="1"/>
  <c r="F172" i="2"/>
  <c r="G172" i="2" s="1"/>
  <c r="F173" i="2"/>
  <c r="G173" i="2" s="1"/>
  <c r="F174" i="2"/>
  <c r="G174" i="2" s="1"/>
  <c r="F175" i="2"/>
  <c r="G175" i="2" s="1"/>
  <c r="F176" i="2"/>
  <c r="G176" i="2" s="1"/>
  <c r="F177" i="2"/>
  <c r="G177" i="2" s="1"/>
  <c r="F178" i="2"/>
  <c r="G178" i="2" s="1"/>
  <c r="F179" i="2"/>
  <c r="G179" i="2" s="1"/>
  <c r="F180" i="2"/>
  <c r="G180" i="2" s="1"/>
  <c r="F181" i="2"/>
  <c r="G181" i="2" s="1"/>
  <c r="F182" i="2"/>
  <c r="G182" i="2" s="1"/>
  <c r="F183" i="2"/>
  <c r="G183" i="2" s="1"/>
  <c r="F184" i="2"/>
  <c r="G184" i="2" s="1"/>
  <c r="F185" i="2"/>
  <c r="G185" i="2" s="1"/>
  <c r="F186" i="2"/>
  <c r="G186" i="2" s="1"/>
  <c r="F188" i="2"/>
  <c r="G188" i="2" s="1"/>
  <c r="F187" i="2"/>
  <c r="G187" i="2" s="1"/>
  <c r="F189" i="2"/>
  <c r="G189" i="2" s="1"/>
  <c r="F190" i="2"/>
  <c r="G190" i="2" s="1"/>
  <c r="F191" i="2"/>
  <c r="G191" i="2" s="1"/>
  <c r="F192" i="2"/>
  <c r="G192" i="2" s="1"/>
  <c r="F193" i="2"/>
  <c r="G193" i="2" s="1"/>
  <c r="F194" i="2"/>
  <c r="G194" i="2" s="1"/>
  <c r="F196" i="2"/>
  <c r="G196" i="2" s="1"/>
  <c r="F195" i="2"/>
  <c r="G195" i="2" s="1"/>
  <c r="F197" i="2"/>
  <c r="G197" i="2" s="1"/>
  <c r="F198" i="2"/>
  <c r="G198" i="2" s="1"/>
  <c r="F200" i="2"/>
  <c r="G200" i="2" s="1"/>
  <c r="F199" i="2"/>
  <c r="G199" i="2" s="1"/>
  <c r="F201" i="2"/>
  <c r="G201" i="2" s="1"/>
  <c r="F202" i="2"/>
  <c r="G202" i="2" s="1"/>
  <c r="F203" i="2"/>
  <c r="G203" i="2" s="1"/>
  <c r="F204" i="2"/>
  <c r="G204" i="2" s="1"/>
  <c r="F205" i="2"/>
  <c r="G205" i="2" s="1"/>
  <c r="F206" i="2"/>
  <c r="G206" i="2" s="1"/>
  <c r="F207" i="2"/>
  <c r="G207" i="2" s="1"/>
  <c r="F208" i="2"/>
  <c r="G208" i="2" s="1"/>
  <c r="F209" i="2"/>
  <c r="G209" i="2" s="1"/>
  <c r="F210" i="2"/>
  <c r="G210" i="2" s="1"/>
  <c r="F211" i="2"/>
  <c r="G211" i="2" s="1"/>
  <c r="F212" i="2"/>
  <c r="G212" i="2" s="1"/>
  <c r="F214" i="2"/>
  <c r="G214" i="2" s="1"/>
  <c r="F213" i="2"/>
  <c r="G213" i="2" s="1"/>
  <c r="F215" i="2"/>
  <c r="G215" i="2" s="1"/>
  <c r="F217" i="2"/>
  <c r="G217" i="2" s="1"/>
  <c r="F216" i="2"/>
  <c r="G216" i="2" s="1"/>
  <c r="F218" i="2"/>
  <c r="G218" i="2" s="1"/>
  <c r="F219" i="2"/>
  <c r="G219" i="2" s="1"/>
  <c r="F220" i="2"/>
  <c r="G220" i="2" s="1"/>
  <c r="F221" i="2"/>
  <c r="G221" i="2" s="1"/>
  <c r="F222" i="2"/>
  <c r="G222" i="2" s="1"/>
  <c r="F223" i="2"/>
  <c r="G223" i="2" s="1"/>
  <c r="F224" i="2"/>
  <c r="G224" i="2" s="1"/>
  <c r="F225" i="2"/>
  <c r="G225" i="2" s="1"/>
  <c r="F226" i="2"/>
  <c r="G226" i="2" s="1"/>
  <c r="F227" i="2"/>
  <c r="G227" i="2" s="1"/>
  <c r="F228" i="2"/>
  <c r="G228" i="2" s="1"/>
  <c r="F229" i="2"/>
  <c r="G229" i="2" s="1"/>
  <c r="F230" i="2"/>
  <c r="G230" i="2" s="1"/>
  <c r="F231" i="2"/>
  <c r="G231" i="2" s="1"/>
  <c r="F232" i="2"/>
  <c r="G232" i="2" s="1"/>
  <c r="F233" i="2"/>
  <c r="G233" i="2" s="1"/>
  <c r="F234" i="2"/>
  <c r="G234" i="2" s="1"/>
  <c r="F236" i="2"/>
  <c r="G236" i="2" s="1"/>
  <c r="F235" i="2"/>
  <c r="G235" i="2" s="1"/>
  <c r="F237" i="2"/>
  <c r="G237" i="2" s="1"/>
  <c r="F238" i="2"/>
  <c r="G238" i="2" s="1"/>
  <c r="F239" i="2"/>
  <c r="G239" i="2" s="1"/>
  <c r="F240" i="2"/>
  <c r="G240" i="2" s="1"/>
  <c r="F241" i="2"/>
  <c r="G241" i="2" s="1"/>
  <c r="F242" i="2"/>
  <c r="G242" i="2" s="1"/>
  <c r="F243" i="2"/>
  <c r="G243" i="2" s="1"/>
  <c r="F244" i="2"/>
  <c r="G244" i="2" s="1"/>
  <c r="F246" i="2"/>
  <c r="G246" i="2" s="1"/>
  <c r="F245" i="2"/>
  <c r="G245" i="2" s="1"/>
  <c r="F247" i="2"/>
  <c r="G247" i="2" s="1"/>
  <c r="F248" i="2"/>
  <c r="G248" i="2" s="1"/>
  <c r="F249" i="2"/>
  <c r="G249" i="2" s="1"/>
  <c r="F250" i="2"/>
  <c r="G250" i="2" s="1"/>
  <c r="F251" i="2"/>
  <c r="G251" i="2" s="1"/>
  <c r="F252" i="2"/>
  <c r="G252" i="2" s="1"/>
  <c r="F256" i="2"/>
  <c r="G256" i="2" s="1"/>
  <c r="F255" i="2"/>
  <c r="G255" i="2" s="1"/>
  <c r="F254" i="2"/>
  <c r="G254" i="2" s="1"/>
  <c r="F253" i="2"/>
  <c r="G253" i="2" s="1"/>
  <c r="H257" i="2"/>
  <c r="F259" i="2" l="1"/>
  <c r="G18" i="2"/>
  <c r="G259" i="2" s="1"/>
</calcChain>
</file>

<file path=xl/sharedStrings.xml><?xml version="1.0" encoding="utf-8"?>
<sst xmlns="http://schemas.openxmlformats.org/spreadsheetml/2006/main" count="119" uniqueCount="88">
  <si>
    <t>DATE:</t>
  </si>
  <si>
    <t>Uses of Funds</t>
  </si>
  <si>
    <t>Development Budget</t>
  </si>
  <si>
    <t>Substantial Completion</t>
  </si>
  <si>
    <t>100% completion</t>
  </si>
  <si>
    <t>Total</t>
  </si>
  <si>
    <t>Acquisition Contract Price</t>
  </si>
  <si>
    <t>Acquisition Closing/Legal/Other</t>
  </si>
  <si>
    <t>Off-Sites</t>
  </si>
  <si>
    <t>Site Work</t>
  </si>
  <si>
    <t>Direct Construction Costs</t>
  </si>
  <si>
    <t>Contingency (&lt;5%)</t>
  </si>
  <si>
    <t>Architectural - Design fees</t>
  </si>
  <si>
    <t>Architectural - Supervision fees</t>
  </si>
  <si>
    <t>Engineering fees</t>
  </si>
  <si>
    <t>Real estate attorney/other legal fees</t>
  </si>
  <si>
    <t>Accounting fees</t>
  </si>
  <si>
    <t>Impact Fees</t>
  </si>
  <si>
    <t>Building permits &amp; related costs</t>
  </si>
  <si>
    <t>Appraisal</t>
  </si>
  <si>
    <t>Market analysis</t>
  </si>
  <si>
    <t>Environmental assessment</t>
  </si>
  <si>
    <t xml:space="preserve">Soils report </t>
  </si>
  <si>
    <t>Survey</t>
  </si>
  <si>
    <t xml:space="preserve">Marketing </t>
  </si>
  <si>
    <t>Course of construction insurance</t>
  </si>
  <si>
    <t>Hazard &amp; liability insurance</t>
  </si>
  <si>
    <t>Real property taxes</t>
  </si>
  <si>
    <t>Personal property taxes</t>
  </si>
  <si>
    <t>Tenant relocation expenses</t>
  </si>
  <si>
    <t>Other Indirect/Soft Costs</t>
  </si>
  <si>
    <t>Total Uses</t>
  </si>
  <si>
    <t>20 Year Amortization</t>
  </si>
  <si>
    <t>Activity</t>
  </si>
  <si>
    <t>Amount:</t>
  </si>
  <si>
    <t>Beginning Month:</t>
  </si>
  <si>
    <t>Beginning Year:</t>
  </si>
  <si>
    <t xml:space="preserve">Term (Years): </t>
  </si>
  <si>
    <t># Months:</t>
  </si>
  <si>
    <t>Fiscal Year Ended</t>
  </si>
  <si>
    <t>Beginning</t>
  </si>
  <si>
    <t>Interest</t>
  </si>
  <si>
    <t>Debt</t>
  </si>
  <si>
    <t>Ending</t>
  </si>
  <si>
    <t>Month</t>
  </si>
  <si>
    <t>Balance</t>
  </si>
  <si>
    <t>Principal</t>
  </si>
  <si>
    <t>Rate</t>
  </si>
  <si>
    <t>Service</t>
  </si>
  <si>
    <t>Fiscal Year</t>
  </si>
  <si>
    <t>Request for Budget Reallocation #1</t>
  </si>
  <si>
    <t>Cost Category</t>
  </si>
  <si>
    <t>Original Cost Estimate</t>
  </si>
  <si>
    <t>Revised Cost Estimate</t>
  </si>
  <si>
    <t>% Change</t>
  </si>
  <si>
    <t>Date</t>
  </si>
  <si>
    <t>Reason for Change</t>
  </si>
  <si>
    <t>TOTAL Amount of Change:</t>
  </si>
  <si>
    <t>Request for Budget Reallocation #2</t>
  </si>
  <si>
    <t>Line Item</t>
  </si>
  <si>
    <t>CUMULATIVE:</t>
  </si>
  <si>
    <t>Request for Budget Reallocation #3</t>
  </si>
  <si>
    <t>Request for Budget Reallocation #4</t>
  </si>
  <si>
    <t>Capital Outlay Credit Facility Amorization Schedule</t>
  </si>
  <si>
    <t>[Insert Project Description]</t>
  </si>
  <si>
    <r>
      <t>This Tab must be completed in order to re-allocate budgeted Capital Outlay funds from Acquisition, Hard Cost, or Soft Cost categories after Final Project Budget Approval.  For example, if less funds than anticipated at the time of final budget approval and activity set up were needed to cover soft cost invoices for Architecture design fees, the below table would be filled out for the request to move funds from one itemized budget category (Architecture design fees) to another (hard cost construction) at the time of the draw request.  Note that any time funds are added to one cost category they must be reduced in another (</t>
    </r>
    <r>
      <rPr>
        <b/>
        <sz val="10"/>
        <rFont val="Times New Roman"/>
        <family val="1"/>
      </rPr>
      <t>two</t>
    </r>
    <r>
      <rPr>
        <sz val="10"/>
        <rFont val="Times New Roman"/>
        <family val="1"/>
      </rPr>
      <t xml:space="preserve"> cost category adjustment entries are always necessary when requesting reallocations of budgeted funds and your total % change amount </t>
    </r>
    <r>
      <rPr>
        <b/>
        <sz val="10"/>
        <rFont val="Times New Roman"/>
        <family val="1"/>
      </rPr>
      <t>must equal 0.0%</t>
    </r>
    <r>
      <rPr>
        <sz val="10"/>
        <rFont val="Times New Roman"/>
        <family val="1"/>
      </rPr>
      <t xml:space="preserve"> after reallocations are made). </t>
    </r>
  </si>
  <si>
    <t>Department Acceptance</t>
  </si>
  <si>
    <t>Detailed Expenditure Plan</t>
  </si>
  <si>
    <t>Detailed Procurement Plan</t>
  </si>
  <si>
    <t>Date:</t>
  </si>
  <si>
    <t>Project Milestones:</t>
  </si>
  <si>
    <t>Initation Date</t>
  </si>
  <si>
    <t>Anticipated Completion Date</t>
  </si>
  <si>
    <t>Request 1</t>
  </si>
  <si>
    <t>Request 2</t>
  </si>
  <si>
    <t>Request 3</t>
  </si>
  <si>
    <t>Request 4</t>
  </si>
  <si>
    <t>Request 5</t>
  </si>
  <si>
    <t>Request 6</t>
  </si>
  <si>
    <t>Request 7</t>
  </si>
  <si>
    <t>Request 8</t>
  </si>
  <si>
    <t>Request  9</t>
  </si>
  <si>
    <t>Request 10</t>
  </si>
  <si>
    <t>Request 11</t>
  </si>
  <si>
    <t>Use of Funds</t>
  </si>
  <si>
    <t>Procurement Type</t>
  </si>
  <si>
    <t>Procurment Code Exemption</t>
  </si>
  <si>
    <t>Anticipated Cost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</si>
</sst>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5" formatCode="&quot;$&quot;#,##0_);\(&quot;$&quot;#,##0\)"/>
    <numFmt numFmtId="6" formatCode="&quot;$&quot;#,##0_);[Red]\(&quot;$&quot;#,##0\)"/>
    <numFmt numFmtId="7" formatCode="&quot;$&quot;#,##0.00_);\(&quot;$&quot;#,##0.00\)"/>
    <numFmt numFmtId="44" formatCode="_(&quot;$&quot;* #,##0.00_);_(&quot;$&quot;* \(#,##0.00\);_(&quot;$&quot;* &quot;-&quot;??_);_(@_)"/>
    <numFmt numFmtId="43" formatCode="_(* #,##0.00_);_(* \(#,##0.00\);_(* &quot;-&quot;??_);_(@_)"/>
    <numFmt numFmtId="164" formatCode="mmmm\-yy"/>
    <numFmt numFmtId="165" formatCode="m/d"/>
    <numFmt numFmtId="166" formatCode="0.000%"/>
  </numFmts>
  <fonts count="17" x14ac:knownFonts="1">
    <font>
      <sz val="11"/>
      <color theme="1"/>
      <name val="Aptos Narrow"/>
      <family val="2"/>
      <scheme val="minor"/>
    </font>
    <font>
      <sz val="11"/>
      <color theme="1"/>
      <name val="Aptos Narrow"/>
      <family val="2"/>
      <scheme val="minor"/>
    </font>
    <font>
      <b/>
      <sz val="10"/>
      <name val="Times New Roman"/>
      <family val="1"/>
    </font>
    <font>
      <b/>
      <sz val="8"/>
      <name val="Arial Narrow"/>
      <family val="2"/>
    </font>
    <font>
      <u/>
      <sz val="10"/>
      <name val="Times New Roman"/>
      <family val="1"/>
    </font>
    <font>
      <sz val="10"/>
      <name val="Times New Roman"/>
      <family val="1"/>
    </font>
    <font>
      <sz val="8"/>
      <name val="Arial Narrow"/>
      <family val="2"/>
    </font>
    <font>
      <sz val="11"/>
      <name val="Aptos Display"/>
      <family val="1"/>
      <scheme val="major"/>
    </font>
    <font>
      <sz val="10"/>
      <name val="Arial Narrow"/>
      <family val="2"/>
    </font>
    <font>
      <b/>
      <sz val="12"/>
      <name val="Arial"/>
      <family val="2"/>
    </font>
    <font>
      <b/>
      <i/>
      <sz val="12"/>
      <name val="Arial"/>
      <family val="2"/>
    </font>
    <font>
      <b/>
      <i/>
      <sz val="10"/>
      <name val="Arial"/>
      <family val="2"/>
    </font>
    <font>
      <b/>
      <sz val="10"/>
      <name val="Arial"/>
      <family val="2"/>
    </font>
    <font>
      <b/>
      <u/>
      <sz val="10"/>
      <name val="Arial"/>
      <family val="2"/>
    </font>
    <font>
      <sz val="10"/>
      <color rgb="FF0000FF"/>
      <name val="Arial"/>
      <family val="2"/>
    </font>
    <font>
      <b/>
      <sz val="11"/>
      <name val="Times New Roman"/>
      <family val="1"/>
    </font>
    <font>
      <b/>
      <u/>
      <sz val="10"/>
      <name val="Times New Roman"/>
      <family val="1"/>
    </font>
  </fonts>
  <fills count="7">
    <fill>
      <patternFill patternType="none"/>
    </fill>
    <fill>
      <patternFill patternType="gray125"/>
    </fill>
    <fill>
      <patternFill patternType="solid">
        <fgColor indexed="9"/>
        <bgColor indexed="64"/>
      </patternFill>
    </fill>
    <fill>
      <patternFill patternType="solid">
        <fgColor rgb="FFFFFF99"/>
        <bgColor indexed="64"/>
      </patternFill>
    </fill>
    <fill>
      <patternFill patternType="solid">
        <fgColor indexed="43"/>
        <bgColor indexed="64"/>
      </patternFill>
    </fill>
    <fill>
      <patternFill patternType="solid">
        <fgColor indexed="42"/>
        <bgColor indexed="64"/>
      </patternFill>
    </fill>
    <fill>
      <patternFill patternType="solid">
        <fgColor indexed="22"/>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right/>
      <top style="thin">
        <color indexed="64"/>
      </top>
      <bottom style="thin">
        <color indexed="64"/>
      </bottom>
      <diagonal/>
    </border>
    <border>
      <left style="thin">
        <color indexed="64"/>
      </left>
      <right style="thin">
        <color indexed="8"/>
      </right>
      <top/>
      <bottom/>
      <diagonal/>
    </border>
    <border>
      <left/>
      <right/>
      <top/>
      <bottom style="thin">
        <color indexed="64"/>
      </bottom>
      <diagonal/>
    </border>
    <border>
      <left/>
      <right/>
      <top/>
      <bottom style="thin">
        <color indexed="8"/>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double">
        <color indexed="64"/>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80">
    <xf numFmtId="0" fontId="0" fillId="0" borderId="0" xfId="0"/>
    <xf numFmtId="0" fontId="2" fillId="0" borderId="0" xfId="0" applyFont="1"/>
    <xf numFmtId="0" fontId="2" fillId="0" borderId="0" xfId="0" applyFont="1" applyAlignment="1">
      <alignment horizontal="right"/>
    </xf>
    <xf numFmtId="0" fontId="3" fillId="0" borderId="0" xfId="0" applyFont="1"/>
    <xf numFmtId="0" fontId="4" fillId="0" borderId="0" xfId="0" applyFont="1" applyAlignment="1">
      <alignment wrapText="1"/>
    </xf>
    <xf numFmtId="0" fontId="4" fillId="0" borderId="1" xfId="0" applyFont="1" applyBorder="1" applyAlignment="1">
      <alignment horizontal="center" wrapText="1"/>
    </xf>
    <xf numFmtId="0" fontId="5" fillId="0" borderId="0" xfId="0" applyFont="1" applyAlignment="1">
      <alignment horizontal="center"/>
    </xf>
    <xf numFmtId="0" fontId="5" fillId="0" borderId="2" xfId="0" applyFont="1" applyBorder="1" applyAlignment="1">
      <alignment horizontal="center" wrapText="1"/>
    </xf>
    <xf numFmtId="0" fontId="5" fillId="0" borderId="0" xfId="0" applyFont="1"/>
    <xf numFmtId="0" fontId="6" fillId="0" borderId="0" xfId="0" applyFont="1" applyAlignment="1">
      <alignment vertical="center"/>
    </xf>
    <xf numFmtId="0" fontId="5" fillId="2" borderId="0" xfId="0" applyFont="1" applyFill="1" applyAlignment="1">
      <alignment wrapText="1"/>
    </xf>
    <xf numFmtId="6" fontId="5" fillId="0" borderId="1" xfId="0" applyNumberFormat="1" applyFont="1" applyBorder="1"/>
    <xf numFmtId="7" fontId="5" fillId="0" borderId="0" xfId="0" applyNumberFormat="1" applyFont="1"/>
    <xf numFmtId="6" fontId="5" fillId="3" borderId="2" xfId="0" applyNumberFormat="1" applyFont="1" applyFill="1" applyBorder="1" applyAlignment="1">
      <alignment horizontal="center"/>
    </xf>
    <xf numFmtId="6" fontId="5" fillId="3" borderId="2" xfId="0" applyNumberFormat="1" applyFont="1" applyFill="1" applyBorder="1"/>
    <xf numFmtId="6" fontId="5" fillId="0" borderId="2" xfId="0" applyNumberFormat="1" applyFont="1" applyBorder="1"/>
    <xf numFmtId="0" fontId="6" fillId="0" borderId="0" xfId="0" applyFont="1"/>
    <xf numFmtId="0" fontId="5" fillId="2" borderId="0" xfId="0" applyFont="1" applyFill="1"/>
    <xf numFmtId="6" fontId="5" fillId="3" borderId="3" xfId="0" applyNumberFormat="1" applyFont="1" applyFill="1" applyBorder="1" applyAlignment="1">
      <alignment horizontal="center"/>
    </xf>
    <xf numFmtId="6" fontId="5" fillId="0" borderId="3" xfId="0" applyNumberFormat="1" applyFont="1" applyBorder="1"/>
    <xf numFmtId="0" fontId="5" fillId="3" borderId="1" xfId="0" applyFont="1" applyFill="1" applyBorder="1"/>
    <xf numFmtId="0" fontId="5" fillId="0" borderId="4" xfId="0" applyFont="1" applyBorder="1"/>
    <xf numFmtId="7" fontId="5" fillId="0" borderId="5" xfId="0" applyNumberFormat="1" applyFont="1" applyBorder="1"/>
    <xf numFmtId="5" fontId="5" fillId="0" borderId="0" xfId="0" applyNumberFormat="1" applyFont="1"/>
    <xf numFmtId="1" fontId="5" fillId="0" borderId="0" xfId="0" applyNumberFormat="1" applyFont="1" applyAlignment="1">
      <alignment horizontal="center"/>
    </xf>
    <xf numFmtId="5" fontId="5" fillId="0" borderId="0" xfId="0" applyNumberFormat="1" applyFont="1" applyAlignment="1">
      <alignment horizontal="center"/>
    </xf>
    <xf numFmtId="5" fontId="5" fillId="0" borderId="6" xfId="0" applyNumberFormat="1" applyFont="1" applyBorder="1"/>
    <xf numFmtId="1" fontId="5" fillId="0" borderId="7" xfId="0" applyNumberFormat="1" applyFont="1" applyBorder="1" applyAlignment="1">
      <alignment horizontal="center"/>
    </xf>
    <xf numFmtId="5" fontId="5" fillId="0" borderId="7" xfId="0" applyNumberFormat="1" applyFont="1" applyBorder="1" applyAlignment="1">
      <alignment horizontal="center"/>
    </xf>
    <xf numFmtId="0" fontId="7" fillId="0" borderId="0" xfId="0" applyFont="1"/>
    <xf numFmtId="6" fontId="7" fillId="0" borderId="0" xfId="0" applyNumberFormat="1" applyFont="1"/>
    <xf numFmtId="7" fontId="7" fillId="0" borderId="0" xfId="0" applyNumberFormat="1" applyFont="1"/>
    <xf numFmtId="6" fontId="8" fillId="0" borderId="0" xfId="0" applyNumberFormat="1" applyFont="1"/>
    <xf numFmtId="0" fontId="12" fillId="0" borderId="0" xfId="0" applyFont="1" applyAlignment="1">
      <alignment horizontal="center"/>
    </xf>
    <xf numFmtId="0" fontId="13" fillId="0" borderId="0" xfId="0" applyFont="1"/>
    <xf numFmtId="44" fontId="14" fillId="0" borderId="0" xfId="2" applyFont="1"/>
    <xf numFmtId="164" fontId="14" fillId="0" borderId="0" xfId="2" applyNumberFormat="1" applyFont="1"/>
    <xf numFmtId="0" fontId="0" fillId="0" borderId="0" xfId="0" applyAlignment="1">
      <alignment horizontal="right"/>
    </xf>
    <xf numFmtId="10" fontId="1" fillId="0" borderId="0" xfId="3" applyNumberFormat="1"/>
    <xf numFmtId="165" fontId="12" fillId="0" borderId="0" xfId="0" applyNumberFormat="1" applyFont="1" applyAlignment="1">
      <alignment horizontal="center"/>
    </xf>
    <xf numFmtId="0" fontId="0" fillId="0" borderId="8" xfId="0" applyBorder="1"/>
    <xf numFmtId="14" fontId="0" fillId="0" borderId="0" xfId="0" applyNumberFormat="1" applyAlignment="1">
      <alignment horizontal="center"/>
    </xf>
    <xf numFmtId="44" fontId="0" fillId="0" borderId="0" xfId="0" applyNumberFormat="1"/>
    <xf numFmtId="43" fontId="1" fillId="0" borderId="0" xfId="1"/>
    <xf numFmtId="166" fontId="0" fillId="0" borderId="0" xfId="0" applyNumberFormat="1"/>
    <xf numFmtId="43" fontId="0" fillId="0" borderId="0" xfId="0" applyNumberFormat="1"/>
    <xf numFmtId="14" fontId="1" fillId="0" borderId="0" xfId="1" applyNumberFormat="1" applyAlignment="1">
      <alignment horizontal="center"/>
    </xf>
    <xf numFmtId="40" fontId="0" fillId="0" borderId="0" xfId="0" applyNumberFormat="1"/>
    <xf numFmtId="0" fontId="5" fillId="2" borderId="0" xfId="0" applyFont="1" applyFill="1" applyAlignment="1">
      <alignment horizontal="left"/>
    </xf>
    <xf numFmtId="0" fontId="5" fillId="2" borderId="0" xfId="0" applyFont="1" applyFill="1" applyProtection="1">
      <protection hidden="1"/>
    </xf>
    <xf numFmtId="0" fontId="16" fillId="2" borderId="0" xfId="0" applyFont="1" applyFill="1" applyProtection="1">
      <protection hidden="1"/>
    </xf>
    <xf numFmtId="0" fontId="5" fillId="2" borderId="1" xfId="0" applyFont="1" applyFill="1" applyBorder="1" applyAlignment="1" applyProtection="1">
      <alignment horizontal="center" vertical="center" wrapText="1"/>
      <protection hidden="1"/>
    </xf>
    <xf numFmtId="0" fontId="5" fillId="2" borderId="1"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0" xfId="0" applyFont="1" applyFill="1" applyAlignment="1">
      <alignment horizontal="left" vertical="center"/>
    </xf>
    <xf numFmtId="0" fontId="5" fillId="4" borderId="1" xfId="0" applyFont="1" applyFill="1" applyBorder="1" applyProtection="1">
      <protection locked="0"/>
    </xf>
    <xf numFmtId="44" fontId="5" fillId="4" borderId="1" xfId="2" applyFont="1" applyFill="1" applyBorder="1" applyProtection="1">
      <protection locked="0"/>
    </xf>
    <xf numFmtId="10" fontId="5" fillId="2" borderId="12" xfId="3" applyNumberFormat="1" applyFont="1" applyFill="1" applyBorder="1"/>
    <xf numFmtId="14" fontId="5" fillId="4" borderId="1" xfId="3" applyNumberFormat="1" applyFont="1" applyFill="1" applyBorder="1" applyProtection="1">
      <protection locked="0"/>
    </xf>
    <xf numFmtId="0" fontId="5" fillId="5" borderId="1" xfId="0" applyFont="1" applyFill="1" applyBorder="1"/>
    <xf numFmtId="0" fontId="5" fillId="2" borderId="14" xfId="0" applyFont="1" applyFill="1" applyBorder="1" applyAlignment="1">
      <alignment horizontal="center"/>
    </xf>
    <xf numFmtId="0" fontId="5" fillId="6" borderId="13" xfId="0" applyFont="1" applyFill="1" applyBorder="1"/>
    <xf numFmtId="0" fontId="5" fillId="6" borderId="14" xfId="0" applyFont="1" applyFill="1" applyBorder="1"/>
    <xf numFmtId="0" fontId="5" fillId="6" borderId="15" xfId="0" applyFont="1" applyFill="1" applyBorder="1"/>
    <xf numFmtId="44" fontId="5" fillId="2" borderId="0" xfId="0" applyNumberFormat="1" applyFont="1" applyFill="1"/>
    <xf numFmtId="10" fontId="2" fillId="2" borderId="0" xfId="3" applyNumberFormat="1" applyFont="1" applyFill="1"/>
    <xf numFmtId="0" fontId="5" fillId="2" borderId="16" xfId="0" applyFont="1" applyFill="1" applyBorder="1" applyProtection="1">
      <protection hidden="1"/>
    </xf>
    <xf numFmtId="44" fontId="5" fillId="2" borderId="16" xfId="0" applyNumberFormat="1" applyFont="1" applyFill="1" applyBorder="1"/>
    <xf numFmtId="10" fontId="2" fillId="2" borderId="16" xfId="3" applyNumberFormat="1" applyFont="1" applyFill="1" applyBorder="1"/>
    <xf numFmtId="0" fontId="9" fillId="0" borderId="0" xfId="0" applyFont="1" applyAlignment="1">
      <alignment horizontal="center"/>
    </xf>
    <xf numFmtId="0" fontId="10" fillId="0" borderId="0" xfId="0" applyFont="1" applyAlignment="1">
      <alignment horizontal="center"/>
    </xf>
    <xf numFmtId="0" fontId="11" fillId="0" borderId="0" xfId="0" applyFont="1" applyAlignment="1">
      <alignment horizontal="center"/>
    </xf>
    <xf numFmtId="0" fontId="12" fillId="0" borderId="0" xfId="0" applyFont="1" applyAlignment="1">
      <alignment horizontal="center"/>
    </xf>
    <xf numFmtId="0" fontId="15" fillId="2" borderId="9" xfId="0" applyFont="1" applyFill="1" applyBorder="1" applyAlignment="1">
      <alignment horizontal="center"/>
    </xf>
    <xf numFmtId="0" fontId="15" fillId="2" borderId="10" xfId="0" applyFont="1" applyFill="1" applyBorder="1" applyAlignment="1">
      <alignment horizontal="center"/>
    </xf>
    <xf numFmtId="0" fontId="15" fillId="2" borderId="11" xfId="0" applyFont="1" applyFill="1" applyBorder="1" applyAlignment="1">
      <alignment horizontal="center"/>
    </xf>
    <xf numFmtId="0" fontId="5" fillId="0" borderId="0" xfId="0" applyFont="1" applyAlignment="1">
      <alignment horizontal="left" vertical="center" wrapText="1"/>
    </xf>
    <xf numFmtId="0" fontId="5" fillId="4" borderId="13" xfId="0" applyFont="1" applyFill="1" applyBorder="1" applyAlignment="1" applyProtection="1">
      <alignment horizontal="left" vertical="top" wrapText="1"/>
      <protection locked="0"/>
    </xf>
    <xf numFmtId="0" fontId="5" fillId="4" borderId="14" xfId="0" applyFont="1" applyFill="1" applyBorder="1" applyAlignment="1" applyProtection="1">
      <alignment horizontal="left" vertical="top" wrapText="1"/>
      <protection locked="0"/>
    </xf>
    <xf numFmtId="0" fontId="5" fillId="4" borderId="15" xfId="0" applyFont="1" applyFill="1" applyBorder="1" applyAlignment="1" applyProtection="1">
      <alignment horizontal="left" vertical="top" wrapText="1"/>
      <protection locked="0"/>
    </xf>
  </cellXfs>
  <cellStyles count="4">
    <cellStyle name="Comma" xfId="1" builtinId="3"/>
    <cellStyle name="Currency" xfId="2" builtinId="4"/>
    <cellStyle name="Normal" xfId="0" builtinId="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GeorgeH\Downloads\MFDLCostCert.xls" TargetMode="External"/><Relationship Id="rId1" Type="http://schemas.openxmlformats.org/officeDocument/2006/relationships/externalLinkPath" Target="file:///C:\Users\GeorgeH\Downloads\MFDLCostCert.xls"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GeorgeH\Downloads\sample_20-year_amortization_schedule_01.xlsx" TargetMode="External"/><Relationship Id="rId1" Type="http://schemas.openxmlformats.org/officeDocument/2006/relationships/externalLinkPath" Target="file:///C:\Users\GeorgeH\Downloads\sample_20-year_amortization_schedule_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structions"/>
      <sheetName val="Draw Submission Checklist"/>
      <sheetName val="Final Sources of Funds"/>
      <sheetName val="Final Budget"/>
      <sheetName val="Vendor List"/>
      <sheetName val="Disbursement Req"/>
      <sheetName val="App &amp; Cert for Payment"/>
      <sheetName val="Draw Schedule"/>
      <sheetName val="Budget Reallocation Req."/>
      <sheetName val="Close Out Report"/>
      <sheetName val="Section 3 Reporting"/>
      <sheetName val="Final Match Report"/>
      <sheetName val="Mitigation Certification"/>
      <sheetName val="NHTF Certification"/>
    </sheetNames>
    <sheetDataSet>
      <sheetData sheetId="0"/>
      <sheetData sheetId="1"/>
      <sheetData sheetId="2"/>
      <sheetData sheetId="3"/>
      <sheetData sheetId="4"/>
      <sheetData sheetId="5">
        <row r="2">
          <cell r="AI2" t="str">
            <v>Acquisition Contract Price</v>
          </cell>
        </row>
        <row r="3">
          <cell r="AI3" t="str">
            <v>Acquisition Closing/Legal/Other</v>
          </cell>
        </row>
        <row r="4">
          <cell r="AI4" t="str">
            <v>OFF-SITES</v>
          </cell>
        </row>
        <row r="5">
          <cell r="AI5" t="str">
            <v>SITE WORK</v>
          </cell>
        </row>
        <row r="6">
          <cell r="AI6" t="str">
            <v>DIRECT CONSTRUCTION COSTS</v>
          </cell>
        </row>
        <row r="7">
          <cell r="AI7" t="str">
            <v>Contractor General requirements (&lt;6%)</v>
          </cell>
        </row>
        <row r="8">
          <cell r="AI8" t="str">
            <v>Contractor overhead (&lt;2%)</v>
          </cell>
        </row>
        <row r="9">
          <cell r="AI9" t="str">
            <v>Contractor profit (&lt;6%)</v>
          </cell>
        </row>
        <row r="11">
          <cell r="AI11" t="str">
            <v>Architectural - Design fees</v>
          </cell>
        </row>
        <row r="12">
          <cell r="AI12" t="str">
            <v>Architectural - Supervision fees</v>
          </cell>
        </row>
        <row r="13">
          <cell r="AI13" t="str">
            <v>Engineering fees</v>
          </cell>
        </row>
        <row r="14">
          <cell r="AI14" t="str">
            <v>Real estate attorney/other legal fees</v>
          </cell>
        </row>
        <row r="15">
          <cell r="AI15" t="str">
            <v>Accounting fees</v>
          </cell>
        </row>
        <row r="16">
          <cell r="AI16" t="str">
            <v>Impact Fees</v>
          </cell>
        </row>
        <row r="17">
          <cell r="AI17" t="str">
            <v>Building permits &amp; related costs</v>
          </cell>
        </row>
        <row r="18">
          <cell r="AI18" t="str">
            <v>Appraisal</v>
          </cell>
        </row>
        <row r="19">
          <cell r="AI19" t="str">
            <v>Market analysis</v>
          </cell>
        </row>
        <row r="20">
          <cell r="AI20" t="str">
            <v>Environmental assessment</v>
          </cell>
        </row>
        <row r="21">
          <cell r="AI21" t="str">
            <v xml:space="preserve">Soils report </v>
          </cell>
        </row>
        <row r="22">
          <cell r="AI22" t="str">
            <v>Survey</v>
          </cell>
        </row>
        <row r="23">
          <cell r="AI23" t="str">
            <v xml:space="preserve">Marketing </v>
          </cell>
        </row>
        <row r="24">
          <cell r="AI24" t="str">
            <v>Course of construction insurance</v>
          </cell>
        </row>
        <row r="25">
          <cell r="AI25" t="str">
            <v>Hazard &amp; liability insurance</v>
          </cell>
        </row>
        <row r="26">
          <cell r="AI26" t="str">
            <v>Real property taxes</v>
          </cell>
        </row>
        <row r="27">
          <cell r="AI27" t="str">
            <v>Personal property taxes</v>
          </cell>
        </row>
        <row r="28">
          <cell r="AI28" t="str">
            <v>Tenant relocation expenses</v>
          </cell>
        </row>
        <row r="29">
          <cell r="AI29" t="str">
            <v>Other Indirect/Soft Costs</v>
          </cell>
        </row>
        <row r="30">
          <cell r="AI30" t="str">
            <v>Housing consultant fees</v>
          </cell>
        </row>
        <row r="31">
          <cell r="AI31" t="str">
            <v>Developer fee- General &amp; Administrative</v>
          </cell>
        </row>
        <row r="32">
          <cell r="AI32" t="str">
            <v>Developer fee- Profit or fee</v>
          </cell>
        </row>
        <row r="33">
          <cell r="AI33" t="str">
            <v>Construction Loan Interest</v>
          </cell>
        </row>
        <row r="34">
          <cell r="AI34" t="str">
            <v>Construction Loan origination fees</v>
          </cell>
        </row>
        <row r="35">
          <cell r="AI35" t="str">
            <v>Construction Loan Title &amp; recording fees</v>
          </cell>
        </row>
        <row r="36">
          <cell r="AI36" t="str">
            <v>Construction Loan Closing costs &amp; legal fees</v>
          </cell>
        </row>
        <row r="37">
          <cell r="AI37" t="str">
            <v>Construction Loan - Inspection fees</v>
          </cell>
        </row>
        <row r="38">
          <cell r="AI38" t="str">
            <v>Construction Loan - Credit Report</v>
          </cell>
        </row>
        <row r="39">
          <cell r="AI39" t="str">
            <v>Construction Loan - Discount Points</v>
          </cell>
        </row>
        <row r="40">
          <cell r="AI40" t="str">
            <v>Permanent Loan Origination fees</v>
          </cell>
        </row>
        <row r="41">
          <cell r="AI41" t="str">
            <v>Permanent Loan Title &amp; recording fees</v>
          </cell>
        </row>
        <row r="42">
          <cell r="AI42" t="str">
            <v>Permanent Loan Closing costs &amp; legal</v>
          </cell>
        </row>
        <row r="43">
          <cell r="AI43" t="str">
            <v>Permanent Loan Bond premium</v>
          </cell>
        </row>
        <row r="44">
          <cell r="AI44" t="str">
            <v>Permanent Loan Credit report</v>
          </cell>
        </row>
        <row r="45">
          <cell r="AI45" t="str">
            <v>Permanent Loan Discount points</v>
          </cell>
        </row>
        <row r="46">
          <cell r="AI46" t="str">
            <v>Permanent Loan Credit enhancement fees</v>
          </cell>
        </row>
        <row r="47">
          <cell r="AI47" t="str">
            <v>Permanent Loan Prepaid MIP</v>
          </cell>
        </row>
        <row r="48">
          <cell r="AI48" t="str">
            <v>Bridge Loan Interest</v>
          </cell>
        </row>
        <row r="49">
          <cell r="AI49" t="str">
            <v>Bridge Loan Origination fees</v>
          </cell>
        </row>
        <row r="50">
          <cell r="AI50" t="str">
            <v>Bridge Loan Title &amp; recording fees</v>
          </cell>
        </row>
        <row r="51">
          <cell r="AI51" t="str">
            <v>Bridge Loan Closing costs &amp; legal fees</v>
          </cell>
        </row>
        <row r="52">
          <cell r="AI52" t="str">
            <v>Other Financing - Tax credit fees</v>
          </cell>
        </row>
        <row r="53">
          <cell r="AI53" t="str">
            <v>Other Financing - Tax and/or bond counsel</v>
          </cell>
        </row>
        <row r="54">
          <cell r="AI54" t="str">
            <v>Other Financing - Payment bonds</v>
          </cell>
        </row>
        <row r="55">
          <cell r="AI55" t="str">
            <v>Other Financing - Performance bonds</v>
          </cell>
        </row>
        <row r="56">
          <cell r="AI56" t="str">
            <v>Other Financing - Credit enhancement fees</v>
          </cell>
        </row>
        <row r="57">
          <cell r="AI57" t="str">
            <v>Other Financing - Mortgage insurance premiums</v>
          </cell>
        </row>
        <row r="58">
          <cell r="AI58" t="str">
            <v>Other Financing - Cost of underwriting &amp; issuance</v>
          </cell>
        </row>
        <row r="59">
          <cell r="AI59" t="str">
            <v>Other Financing - Syndication organizational cost</v>
          </cell>
        </row>
        <row r="60">
          <cell r="AI60" t="str">
            <v>Other Financing - Tax opinion</v>
          </cell>
        </row>
        <row r="61">
          <cell r="AI61" t="str">
            <v>Other Financing - Contractor Guarantee Fee</v>
          </cell>
        </row>
        <row r="62">
          <cell r="AI62" t="str">
            <v>Other Financing - Developer Guarantee Fee</v>
          </cell>
        </row>
        <row r="63">
          <cell r="AI63" t="str">
            <v>Other Financing Costs</v>
          </cell>
        </row>
      </sheetData>
      <sheetData sheetId="6"/>
      <sheetData sheetId="7"/>
      <sheetData sheetId="8"/>
      <sheetData sheetId="9"/>
      <sheetData sheetId="10"/>
      <sheetData sheetId="11"/>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20yrLoan"/>
      <sheetName val="Annual"/>
      <sheetName val="BDR"/>
    </sheetNames>
    <sheetDataSet>
      <sheetData sheetId="0"/>
      <sheetData sheetId="1"/>
      <sheetData sheetId="2">
        <row r="7">
          <cell r="B7">
            <v>2007</v>
          </cell>
          <cell r="C7">
            <v>5.5E-2</v>
          </cell>
        </row>
        <row r="8">
          <cell r="B8">
            <v>2008</v>
          </cell>
          <cell r="C8">
            <v>5.5E-2</v>
          </cell>
        </row>
        <row r="9">
          <cell r="B9">
            <v>2009</v>
          </cell>
          <cell r="C9">
            <v>5.5E-2</v>
          </cell>
        </row>
        <row r="10">
          <cell r="B10">
            <v>2010</v>
          </cell>
          <cell r="C10">
            <v>5.5E-2</v>
          </cell>
        </row>
        <row r="11">
          <cell r="B11">
            <v>2011</v>
          </cell>
          <cell r="C11">
            <v>5.5E-2</v>
          </cell>
        </row>
        <row r="12">
          <cell r="B12">
            <v>2012</v>
          </cell>
          <cell r="C12">
            <v>5.5E-2</v>
          </cell>
        </row>
        <row r="13">
          <cell r="B13">
            <v>2013</v>
          </cell>
          <cell r="C13">
            <v>5.5E-2</v>
          </cell>
        </row>
        <row r="14">
          <cell r="B14">
            <v>2014</v>
          </cell>
          <cell r="C14">
            <v>5.5E-2</v>
          </cell>
        </row>
        <row r="15">
          <cell r="B15">
            <v>2015</v>
          </cell>
          <cell r="C15">
            <v>5.5E-2</v>
          </cell>
        </row>
        <row r="16">
          <cell r="B16">
            <v>2016</v>
          </cell>
          <cell r="C16">
            <v>0.05</v>
          </cell>
        </row>
        <row r="17">
          <cell r="B17">
            <v>2017</v>
          </cell>
          <cell r="C17">
            <v>0.05</v>
          </cell>
        </row>
        <row r="18">
          <cell r="B18">
            <v>2018</v>
          </cell>
          <cell r="C18">
            <v>0.04</v>
          </cell>
        </row>
        <row r="19">
          <cell r="B19">
            <v>2019</v>
          </cell>
          <cell r="C19">
            <v>0.04</v>
          </cell>
        </row>
        <row r="20">
          <cell r="B20">
            <v>2020</v>
          </cell>
          <cell r="C20">
            <v>0.04</v>
          </cell>
        </row>
        <row r="21">
          <cell r="B21">
            <v>2021</v>
          </cell>
          <cell r="C21">
            <v>0.04</v>
          </cell>
        </row>
        <row r="22">
          <cell r="B22">
            <v>2022</v>
          </cell>
          <cell r="C22">
            <v>0.04</v>
          </cell>
        </row>
        <row r="23">
          <cell r="B23">
            <v>2023</v>
          </cell>
          <cell r="C23">
            <v>0.04</v>
          </cell>
        </row>
        <row r="24">
          <cell r="B24">
            <v>2024</v>
          </cell>
          <cell r="C24">
            <v>0.04</v>
          </cell>
        </row>
        <row r="25">
          <cell r="B25">
            <v>2025</v>
          </cell>
          <cell r="C25">
            <v>0.04</v>
          </cell>
        </row>
        <row r="26">
          <cell r="B26">
            <v>2026</v>
          </cell>
          <cell r="C26">
            <v>0.04</v>
          </cell>
        </row>
        <row r="27">
          <cell r="B27">
            <v>2027</v>
          </cell>
          <cell r="C27">
            <v>0.04</v>
          </cell>
        </row>
        <row r="28">
          <cell r="B28">
            <v>2028</v>
          </cell>
          <cell r="C28">
            <v>0.04</v>
          </cell>
        </row>
        <row r="29">
          <cell r="B29">
            <v>2029</v>
          </cell>
          <cell r="C29">
            <v>0.04</v>
          </cell>
        </row>
        <row r="30">
          <cell r="B30">
            <v>2030</v>
          </cell>
          <cell r="C30">
            <v>0.04</v>
          </cell>
        </row>
        <row r="31">
          <cell r="B31">
            <v>2031</v>
          </cell>
          <cell r="C31">
            <v>0.04</v>
          </cell>
        </row>
        <row r="32">
          <cell r="B32">
            <v>2032</v>
          </cell>
          <cell r="C32">
            <v>0.04</v>
          </cell>
        </row>
        <row r="33">
          <cell r="B33">
            <v>2033</v>
          </cell>
          <cell r="C33">
            <v>0.04</v>
          </cell>
        </row>
        <row r="34">
          <cell r="B34">
            <v>2034</v>
          </cell>
          <cell r="C34">
            <v>0.04</v>
          </cell>
        </row>
        <row r="35">
          <cell r="B35">
            <v>2035</v>
          </cell>
          <cell r="C35">
            <v>0.04</v>
          </cell>
        </row>
        <row r="36">
          <cell r="B36">
            <v>2036</v>
          </cell>
          <cell r="C36">
            <v>0.04</v>
          </cell>
        </row>
        <row r="37">
          <cell r="B37">
            <v>2037</v>
          </cell>
          <cell r="C37">
            <v>0.04</v>
          </cell>
        </row>
        <row r="38">
          <cell r="B38">
            <v>2038</v>
          </cell>
          <cell r="C38">
            <v>0.04</v>
          </cell>
        </row>
        <row r="39">
          <cell r="B39">
            <v>2039</v>
          </cell>
          <cell r="C39">
            <v>0.04</v>
          </cell>
        </row>
        <row r="40">
          <cell r="B40">
            <v>2040</v>
          </cell>
          <cell r="C40">
            <v>0.04</v>
          </cell>
        </row>
        <row r="41">
          <cell r="B41">
            <v>2041</v>
          </cell>
          <cell r="C41">
            <v>0.04</v>
          </cell>
        </row>
        <row r="42">
          <cell r="B42">
            <v>2042</v>
          </cell>
          <cell r="C42">
            <v>0.04</v>
          </cell>
        </row>
        <row r="43">
          <cell r="B43">
            <v>2043</v>
          </cell>
          <cell r="C43">
            <v>0.04</v>
          </cell>
        </row>
        <row r="44">
          <cell r="B44">
            <v>2044</v>
          </cell>
          <cell r="C44">
            <v>0.04</v>
          </cell>
        </row>
        <row r="45">
          <cell r="B45">
            <v>2045</v>
          </cell>
          <cell r="C45">
            <v>0.04</v>
          </cell>
        </row>
        <row r="46">
          <cell r="B46">
            <v>2046</v>
          </cell>
          <cell r="C46">
            <v>0.04</v>
          </cell>
        </row>
        <row r="47">
          <cell r="B47">
            <v>2047</v>
          </cell>
          <cell r="C47">
            <v>0.04</v>
          </cell>
        </row>
        <row r="48">
          <cell r="B48">
            <v>2048</v>
          </cell>
          <cell r="C48">
            <v>0.04</v>
          </cell>
        </row>
        <row r="49">
          <cell r="B49">
            <v>2049</v>
          </cell>
          <cell r="C49">
            <v>0.04</v>
          </cell>
        </row>
        <row r="50">
          <cell r="B50">
            <v>2050</v>
          </cell>
          <cell r="C50">
            <v>0.04</v>
          </cell>
        </row>
        <row r="51">
          <cell r="B51">
            <v>2051</v>
          </cell>
          <cell r="C51">
            <v>0.04</v>
          </cell>
        </row>
        <row r="52">
          <cell r="B52">
            <v>2052</v>
          </cell>
          <cell r="C52">
            <v>0.04</v>
          </cell>
        </row>
        <row r="53">
          <cell r="B53">
            <v>2053</v>
          </cell>
          <cell r="C53">
            <v>0.04</v>
          </cell>
        </row>
        <row r="54">
          <cell r="B54">
            <v>2054</v>
          </cell>
          <cell r="C54">
            <v>0.04</v>
          </cell>
        </row>
        <row r="55">
          <cell r="B55">
            <v>2055</v>
          </cell>
          <cell r="C55">
            <v>0.04</v>
          </cell>
        </row>
        <row r="56">
          <cell r="B56">
            <v>2056</v>
          </cell>
          <cell r="C56">
            <v>0.04</v>
          </cell>
        </row>
        <row r="57">
          <cell r="B57">
            <v>2057</v>
          </cell>
          <cell r="C57">
            <v>0.04</v>
          </cell>
        </row>
        <row r="58">
          <cell r="B58">
            <v>2058</v>
          </cell>
          <cell r="C58">
            <v>0.04</v>
          </cell>
        </row>
        <row r="59">
          <cell r="B59">
            <v>2059</v>
          </cell>
          <cell r="C59">
            <v>0.04</v>
          </cell>
        </row>
        <row r="60">
          <cell r="B60">
            <v>2060</v>
          </cell>
          <cell r="C60">
            <v>0.04</v>
          </cell>
        </row>
        <row r="61">
          <cell r="B61">
            <v>2061</v>
          </cell>
          <cell r="C61">
            <v>0.04</v>
          </cell>
        </row>
        <row r="62">
          <cell r="B62">
            <v>2062</v>
          </cell>
          <cell r="C62">
            <v>0.04</v>
          </cell>
        </row>
        <row r="63">
          <cell r="B63">
            <v>2063</v>
          </cell>
          <cell r="C63">
            <v>0.04</v>
          </cell>
        </row>
        <row r="64">
          <cell r="B64">
            <v>2064</v>
          </cell>
          <cell r="C64">
            <v>0.04</v>
          </cell>
        </row>
        <row r="65">
          <cell r="B65">
            <v>2065</v>
          </cell>
          <cell r="C65">
            <v>0.04</v>
          </cell>
        </row>
        <row r="66">
          <cell r="B66">
            <v>2066</v>
          </cell>
          <cell r="C66">
            <v>0.04</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BB4AF9-F8D7-4ACA-A6CD-B93A0891B8A9}">
  <dimension ref="A1:W41"/>
  <sheetViews>
    <sheetView topLeftCell="A26" workbookViewId="0">
      <selection activeCell="A20" sqref="A20"/>
    </sheetView>
  </sheetViews>
  <sheetFormatPr defaultColWidth="9.28515625" defaultRowHeight="12.75" x14ac:dyDescent="0.25"/>
  <cols>
    <col min="1" max="1" width="38.5703125" style="16" bestFit="1" customWidth="1"/>
    <col min="2" max="2" width="13.28515625" style="16" customWidth="1"/>
    <col min="3" max="3" width="5.7109375" style="16" customWidth="1"/>
    <col min="4" max="4" width="23.42578125" style="16" bestFit="1" customWidth="1"/>
    <col min="5" max="5" width="11" style="16" bestFit="1" customWidth="1"/>
    <col min="6" max="6" width="15.140625" style="16" bestFit="1" customWidth="1"/>
    <col min="7" max="7" width="23.42578125" style="16" bestFit="1" customWidth="1"/>
    <col min="8" max="8" width="13.7109375" style="16" bestFit="1" customWidth="1"/>
    <col min="9" max="9" width="11.42578125" style="16" customWidth="1"/>
    <col min="10" max="11" width="11.5703125" style="16" customWidth="1"/>
    <col min="12" max="12" width="9.7109375" style="16" customWidth="1"/>
    <col min="13" max="14" width="9.28515625" style="16"/>
    <col min="15" max="15" width="11" style="16" customWidth="1"/>
    <col min="16" max="256" width="9.28515625" style="16"/>
    <col min="257" max="257" width="34" style="16" bestFit="1" customWidth="1"/>
    <col min="258" max="258" width="13.28515625" style="16" customWidth="1"/>
    <col min="259" max="259" width="5.7109375" style="16" customWidth="1"/>
    <col min="260" max="260" width="9.7109375" style="16" customWidth="1"/>
    <col min="261" max="261" width="10.28515625" style="16" bestFit="1" customWidth="1"/>
    <col min="262" max="262" width="10.42578125" style="16" customWidth="1"/>
    <col min="263" max="263" width="10.28515625" style="16" customWidth="1"/>
    <col min="264" max="264" width="10.28515625" style="16" bestFit="1" customWidth="1"/>
    <col min="265" max="265" width="11.42578125" style="16" customWidth="1"/>
    <col min="266" max="267" width="11.5703125" style="16" customWidth="1"/>
    <col min="268" max="268" width="9.7109375" style="16" customWidth="1"/>
    <col min="269" max="270" width="9.28515625" style="16"/>
    <col min="271" max="271" width="11" style="16" customWidth="1"/>
    <col min="272" max="512" width="9.28515625" style="16"/>
    <col min="513" max="513" width="34" style="16" bestFit="1" customWidth="1"/>
    <col min="514" max="514" width="13.28515625" style="16" customWidth="1"/>
    <col min="515" max="515" width="5.7109375" style="16" customWidth="1"/>
    <col min="516" max="516" width="9.7109375" style="16" customWidth="1"/>
    <col min="517" max="517" width="10.28515625" style="16" bestFit="1" customWidth="1"/>
    <col min="518" max="518" width="10.42578125" style="16" customWidth="1"/>
    <col min="519" max="519" width="10.28515625" style="16" customWidth="1"/>
    <col min="520" max="520" width="10.28515625" style="16" bestFit="1" customWidth="1"/>
    <col min="521" max="521" width="11.42578125" style="16" customWidth="1"/>
    <col min="522" max="523" width="11.5703125" style="16" customWidth="1"/>
    <col min="524" max="524" width="9.7109375" style="16" customWidth="1"/>
    <col min="525" max="526" width="9.28515625" style="16"/>
    <col min="527" max="527" width="11" style="16" customWidth="1"/>
    <col min="528" max="768" width="9.28515625" style="16"/>
    <col min="769" max="769" width="34" style="16" bestFit="1" customWidth="1"/>
    <col min="770" max="770" width="13.28515625" style="16" customWidth="1"/>
    <col min="771" max="771" width="5.7109375" style="16" customWidth="1"/>
    <col min="772" max="772" width="9.7109375" style="16" customWidth="1"/>
    <col min="773" max="773" width="10.28515625" style="16" bestFit="1" customWidth="1"/>
    <col min="774" max="774" width="10.42578125" style="16" customWidth="1"/>
    <col min="775" max="775" width="10.28515625" style="16" customWidth="1"/>
    <col min="776" max="776" width="10.28515625" style="16" bestFit="1" customWidth="1"/>
    <col min="777" max="777" width="11.42578125" style="16" customWidth="1"/>
    <col min="778" max="779" width="11.5703125" style="16" customWidth="1"/>
    <col min="780" max="780" width="9.7109375" style="16" customWidth="1"/>
    <col min="781" max="782" width="9.28515625" style="16"/>
    <col min="783" max="783" width="11" style="16" customWidth="1"/>
    <col min="784" max="1024" width="9.28515625" style="16"/>
    <col min="1025" max="1025" width="34" style="16" bestFit="1" customWidth="1"/>
    <col min="1026" max="1026" width="13.28515625" style="16" customWidth="1"/>
    <col min="1027" max="1027" width="5.7109375" style="16" customWidth="1"/>
    <col min="1028" max="1028" width="9.7109375" style="16" customWidth="1"/>
    <col min="1029" max="1029" width="10.28515625" style="16" bestFit="1" customWidth="1"/>
    <col min="1030" max="1030" width="10.42578125" style="16" customWidth="1"/>
    <col min="1031" max="1031" width="10.28515625" style="16" customWidth="1"/>
    <col min="1032" max="1032" width="10.28515625" style="16" bestFit="1" customWidth="1"/>
    <col min="1033" max="1033" width="11.42578125" style="16" customWidth="1"/>
    <col min="1034" max="1035" width="11.5703125" style="16" customWidth="1"/>
    <col min="1036" max="1036" width="9.7109375" style="16" customWidth="1"/>
    <col min="1037" max="1038" width="9.28515625" style="16"/>
    <col min="1039" max="1039" width="11" style="16" customWidth="1"/>
    <col min="1040" max="1280" width="9.28515625" style="16"/>
    <col min="1281" max="1281" width="34" style="16" bestFit="1" customWidth="1"/>
    <col min="1282" max="1282" width="13.28515625" style="16" customWidth="1"/>
    <col min="1283" max="1283" width="5.7109375" style="16" customWidth="1"/>
    <col min="1284" max="1284" width="9.7109375" style="16" customWidth="1"/>
    <col min="1285" max="1285" width="10.28515625" style="16" bestFit="1" customWidth="1"/>
    <col min="1286" max="1286" width="10.42578125" style="16" customWidth="1"/>
    <col min="1287" max="1287" width="10.28515625" style="16" customWidth="1"/>
    <col min="1288" max="1288" width="10.28515625" style="16" bestFit="1" customWidth="1"/>
    <col min="1289" max="1289" width="11.42578125" style="16" customWidth="1"/>
    <col min="1290" max="1291" width="11.5703125" style="16" customWidth="1"/>
    <col min="1292" max="1292" width="9.7109375" style="16" customWidth="1"/>
    <col min="1293" max="1294" width="9.28515625" style="16"/>
    <col min="1295" max="1295" width="11" style="16" customWidth="1"/>
    <col min="1296" max="1536" width="9.28515625" style="16"/>
    <col min="1537" max="1537" width="34" style="16" bestFit="1" customWidth="1"/>
    <col min="1538" max="1538" width="13.28515625" style="16" customWidth="1"/>
    <col min="1539" max="1539" width="5.7109375" style="16" customWidth="1"/>
    <col min="1540" max="1540" width="9.7109375" style="16" customWidth="1"/>
    <col min="1541" max="1541" width="10.28515625" style="16" bestFit="1" customWidth="1"/>
    <col min="1542" max="1542" width="10.42578125" style="16" customWidth="1"/>
    <col min="1543" max="1543" width="10.28515625" style="16" customWidth="1"/>
    <col min="1544" max="1544" width="10.28515625" style="16" bestFit="1" customWidth="1"/>
    <col min="1545" max="1545" width="11.42578125" style="16" customWidth="1"/>
    <col min="1546" max="1547" width="11.5703125" style="16" customWidth="1"/>
    <col min="1548" max="1548" width="9.7109375" style="16" customWidth="1"/>
    <col min="1549" max="1550" width="9.28515625" style="16"/>
    <col min="1551" max="1551" width="11" style="16" customWidth="1"/>
    <col min="1552" max="1792" width="9.28515625" style="16"/>
    <col min="1793" max="1793" width="34" style="16" bestFit="1" customWidth="1"/>
    <col min="1794" max="1794" width="13.28515625" style="16" customWidth="1"/>
    <col min="1795" max="1795" width="5.7109375" style="16" customWidth="1"/>
    <col min="1796" max="1796" width="9.7109375" style="16" customWidth="1"/>
    <col min="1797" max="1797" width="10.28515625" style="16" bestFit="1" customWidth="1"/>
    <col min="1798" max="1798" width="10.42578125" style="16" customWidth="1"/>
    <col min="1799" max="1799" width="10.28515625" style="16" customWidth="1"/>
    <col min="1800" max="1800" width="10.28515625" style="16" bestFit="1" customWidth="1"/>
    <col min="1801" max="1801" width="11.42578125" style="16" customWidth="1"/>
    <col min="1802" max="1803" width="11.5703125" style="16" customWidth="1"/>
    <col min="1804" max="1804" width="9.7109375" style="16" customWidth="1"/>
    <col min="1805" max="1806" width="9.28515625" style="16"/>
    <col min="1807" max="1807" width="11" style="16" customWidth="1"/>
    <col min="1808" max="2048" width="9.28515625" style="16"/>
    <col min="2049" max="2049" width="34" style="16" bestFit="1" customWidth="1"/>
    <col min="2050" max="2050" width="13.28515625" style="16" customWidth="1"/>
    <col min="2051" max="2051" width="5.7109375" style="16" customWidth="1"/>
    <col min="2052" max="2052" width="9.7109375" style="16" customWidth="1"/>
    <col min="2053" max="2053" width="10.28515625" style="16" bestFit="1" customWidth="1"/>
    <col min="2054" max="2054" width="10.42578125" style="16" customWidth="1"/>
    <col min="2055" max="2055" width="10.28515625" style="16" customWidth="1"/>
    <col min="2056" max="2056" width="10.28515625" style="16" bestFit="1" customWidth="1"/>
    <col min="2057" max="2057" width="11.42578125" style="16" customWidth="1"/>
    <col min="2058" max="2059" width="11.5703125" style="16" customWidth="1"/>
    <col min="2060" max="2060" width="9.7109375" style="16" customWidth="1"/>
    <col min="2061" max="2062" width="9.28515625" style="16"/>
    <col min="2063" max="2063" width="11" style="16" customWidth="1"/>
    <col min="2064" max="2304" width="9.28515625" style="16"/>
    <col min="2305" max="2305" width="34" style="16" bestFit="1" customWidth="1"/>
    <col min="2306" max="2306" width="13.28515625" style="16" customWidth="1"/>
    <col min="2307" max="2307" width="5.7109375" style="16" customWidth="1"/>
    <col min="2308" max="2308" width="9.7109375" style="16" customWidth="1"/>
    <col min="2309" max="2309" width="10.28515625" style="16" bestFit="1" customWidth="1"/>
    <col min="2310" max="2310" width="10.42578125" style="16" customWidth="1"/>
    <col min="2311" max="2311" width="10.28515625" style="16" customWidth="1"/>
    <col min="2312" max="2312" width="10.28515625" style="16" bestFit="1" customWidth="1"/>
    <col min="2313" max="2313" width="11.42578125" style="16" customWidth="1"/>
    <col min="2314" max="2315" width="11.5703125" style="16" customWidth="1"/>
    <col min="2316" max="2316" width="9.7109375" style="16" customWidth="1"/>
    <col min="2317" max="2318" width="9.28515625" style="16"/>
    <col min="2319" max="2319" width="11" style="16" customWidth="1"/>
    <col min="2320" max="2560" width="9.28515625" style="16"/>
    <col min="2561" max="2561" width="34" style="16" bestFit="1" customWidth="1"/>
    <col min="2562" max="2562" width="13.28515625" style="16" customWidth="1"/>
    <col min="2563" max="2563" width="5.7109375" style="16" customWidth="1"/>
    <col min="2564" max="2564" width="9.7109375" style="16" customWidth="1"/>
    <col min="2565" max="2565" width="10.28515625" style="16" bestFit="1" customWidth="1"/>
    <col min="2566" max="2566" width="10.42578125" style="16" customWidth="1"/>
    <col min="2567" max="2567" width="10.28515625" style="16" customWidth="1"/>
    <col min="2568" max="2568" width="10.28515625" style="16" bestFit="1" customWidth="1"/>
    <col min="2569" max="2569" width="11.42578125" style="16" customWidth="1"/>
    <col min="2570" max="2571" width="11.5703125" style="16" customWidth="1"/>
    <col min="2572" max="2572" width="9.7109375" style="16" customWidth="1"/>
    <col min="2573" max="2574" width="9.28515625" style="16"/>
    <col min="2575" max="2575" width="11" style="16" customWidth="1"/>
    <col min="2576" max="2816" width="9.28515625" style="16"/>
    <col min="2817" max="2817" width="34" style="16" bestFit="1" customWidth="1"/>
    <col min="2818" max="2818" width="13.28515625" style="16" customWidth="1"/>
    <col min="2819" max="2819" width="5.7109375" style="16" customWidth="1"/>
    <col min="2820" max="2820" width="9.7109375" style="16" customWidth="1"/>
    <col min="2821" max="2821" width="10.28515625" style="16" bestFit="1" customWidth="1"/>
    <col min="2822" max="2822" width="10.42578125" style="16" customWidth="1"/>
    <col min="2823" max="2823" width="10.28515625" style="16" customWidth="1"/>
    <col min="2824" max="2824" width="10.28515625" style="16" bestFit="1" customWidth="1"/>
    <col min="2825" max="2825" width="11.42578125" style="16" customWidth="1"/>
    <col min="2826" max="2827" width="11.5703125" style="16" customWidth="1"/>
    <col min="2828" max="2828" width="9.7109375" style="16" customWidth="1"/>
    <col min="2829" max="2830" width="9.28515625" style="16"/>
    <col min="2831" max="2831" width="11" style="16" customWidth="1"/>
    <col min="2832" max="3072" width="9.28515625" style="16"/>
    <col min="3073" max="3073" width="34" style="16" bestFit="1" customWidth="1"/>
    <col min="3074" max="3074" width="13.28515625" style="16" customWidth="1"/>
    <col min="3075" max="3075" width="5.7109375" style="16" customWidth="1"/>
    <col min="3076" max="3076" width="9.7109375" style="16" customWidth="1"/>
    <col min="3077" max="3077" width="10.28515625" style="16" bestFit="1" customWidth="1"/>
    <col min="3078" max="3078" width="10.42578125" style="16" customWidth="1"/>
    <col min="3079" max="3079" width="10.28515625" style="16" customWidth="1"/>
    <col min="3080" max="3080" width="10.28515625" style="16" bestFit="1" customWidth="1"/>
    <col min="3081" max="3081" width="11.42578125" style="16" customWidth="1"/>
    <col min="3082" max="3083" width="11.5703125" style="16" customWidth="1"/>
    <col min="3084" max="3084" width="9.7109375" style="16" customWidth="1"/>
    <col min="3085" max="3086" width="9.28515625" style="16"/>
    <col min="3087" max="3087" width="11" style="16" customWidth="1"/>
    <col min="3088" max="3328" width="9.28515625" style="16"/>
    <col min="3329" max="3329" width="34" style="16" bestFit="1" customWidth="1"/>
    <col min="3330" max="3330" width="13.28515625" style="16" customWidth="1"/>
    <col min="3331" max="3331" width="5.7109375" style="16" customWidth="1"/>
    <col min="3332" max="3332" width="9.7109375" style="16" customWidth="1"/>
    <col min="3333" max="3333" width="10.28515625" style="16" bestFit="1" customWidth="1"/>
    <col min="3334" max="3334" width="10.42578125" style="16" customWidth="1"/>
    <col min="3335" max="3335" width="10.28515625" style="16" customWidth="1"/>
    <col min="3336" max="3336" width="10.28515625" style="16" bestFit="1" customWidth="1"/>
    <col min="3337" max="3337" width="11.42578125" style="16" customWidth="1"/>
    <col min="3338" max="3339" width="11.5703125" style="16" customWidth="1"/>
    <col min="3340" max="3340" width="9.7109375" style="16" customWidth="1"/>
    <col min="3341" max="3342" width="9.28515625" style="16"/>
    <col min="3343" max="3343" width="11" style="16" customWidth="1"/>
    <col min="3344" max="3584" width="9.28515625" style="16"/>
    <col min="3585" max="3585" width="34" style="16" bestFit="1" customWidth="1"/>
    <col min="3586" max="3586" width="13.28515625" style="16" customWidth="1"/>
    <col min="3587" max="3587" width="5.7109375" style="16" customWidth="1"/>
    <col min="3588" max="3588" width="9.7109375" style="16" customWidth="1"/>
    <col min="3589" max="3589" width="10.28515625" style="16" bestFit="1" customWidth="1"/>
    <col min="3590" max="3590" width="10.42578125" style="16" customWidth="1"/>
    <col min="3591" max="3591" width="10.28515625" style="16" customWidth="1"/>
    <col min="3592" max="3592" width="10.28515625" style="16" bestFit="1" customWidth="1"/>
    <col min="3593" max="3593" width="11.42578125" style="16" customWidth="1"/>
    <col min="3594" max="3595" width="11.5703125" style="16" customWidth="1"/>
    <col min="3596" max="3596" width="9.7109375" style="16" customWidth="1"/>
    <col min="3597" max="3598" width="9.28515625" style="16"/>
    <col min="3599" max="3599" width="11" style="16" customWidth="1"/>
    <col min="3600" max="3840" width="9.28515625" style="16"/>
    <col min="3841" max="3841" width="34" style="16" bestFit="1" customWidth="1"/>
    <col min="3842" max="3842" width="13.28515625" style="16" customWidth="1"/>
    <col min="3843" max="3843" width="5.7109375" style="16" customWidth="1"/>
    <col min="3844" max="3844" width="9.7109375" style="16" customWidth="1"/>
    <col min="3845" max="3845" width="10.28515625" style="16" bestFit="1" customWidth="1"/>
    <col min="3846" max="3846" width="10.42578125" style="16" customWidth="1"/>
    <col min="3847" max="3847" width="10.28515625" style="16" customWidth="1"/>
    <col min="3848" max="3848" width="10.28515625" style="16" bestFit="1" customWidth="1"/>
    <col min="3849" max="3849" width="11.42578125" style="16" customWidth="1"/>
    <col min="3850" max="3851" width="11.5703125" style="16" customWidth="1"/>
    <col min="3852" max="3852" width="9.7109375" style="16" customWidth="1"/>
    <col min="3853" max="3854" width="9.28515625" style="16"/>
    <col min="3855" max="3855" width="11" style="16" customWidth="1"/>
    <col min="3856" max="4096" width="9.28515625" style="16"/>
    <col min="4097" max="4097" width="34" style="16" bestFit="1" customWidth="1"/>
    <col min="4098" max="4098" width="13.28515625" style="16" customWidth="1"/>
    <col min="4099" max="4099" width="5.7109375" style="16" customWidth="1"/>
    <col min="4100" max="4100" width="9.7109375" style="16" customWidth="1"/>
    <col min="4101" max="4101" width="10.28515625" style="16" bestFit="1" customWidth="1"/>
    <col min="4102" max="4102" width="10.42578125" style="16" customWidth="1"/>
    <col min="4103" max="4103" width="10.28515625" style="16" customWidth="1"/>
    <col min="4104" max="4104" width="10.28515625" style="16" bestFit="1" customWidth="1"/>
    <col min="4105" max="4105" width="11.42578125" style="16" customWidth="1"/>
    <col min="4106" max="4107" width="11.5703125" style="16" customWidth="1"/>
    <col min="4108" max="4108" width="9.7109375" style="16" customWidth="1"/>
    <col min="4109" max="4110" width="9.28515625" style="16"/>
    <col min="4111" max="4111" width="11" style="16" customWidth="1"/>
    <col min="4112" max="4352" width="9.28515625" style="16"/>
    <col min="4353" max="4353" width="34" style="16" bestFit="1" customWidth="1"/>
    <col min="4354" max="4354" width="13.28515625" style="16" customWidth="1"/>
    <col min="4355" max="4355" width="5.7109375" style="16" customWidth="1"/>
    <col min="4356" max="4356" width="9.7109375" style="16" customWidth="1"/>
    <col min="4357" max="4357" width="10.28515625" style="16" bestFit="1" customWidth="1"/>
    <col min="4358" max="4358" width="10.42578125" style="16" customWidth="1"/>
    <col min="4359" max="4359" width="10.28515625" style="16" customWidth="1"/>
    <col min="4360" max="4360" width="10.28515625" style="16" bestFit="1" customWidth="1"/>
    <col min="4361" max="4361" width="11.42578125" style="16" customWidth="1"/>
    <col min="4362" max="4363" width="11.5703125" style="16" customWidth="1"/>
    <col min="4364" max="4364" width="9.7109375" style="16" customWidth="1"/>
    <col min="4365" max="4366" width="9.28515625" style="16"/>
    <col min="4367" max="4367" width="11" style="16" customWidth="1"/>
    <col min="4368" max="4608" width="9.28515625" style="16"/>
    <col min="4609" max="4609" width="34" style="16" bestFit="1" customWidth="1"/>
    <col min="4610" max="4610" width="13.28515625" style="16" customWidth="1"/>
    <col min="4611" max="4611" width="5.7109375" style="16" customWidth="1"/>
    <col min="4612" max="4612" width="9.7109375" style="16" customWidth="1"/>
    <col min="4613" max="4613" width="10.28515625" style="16" bestFit="1" customWidth="1"/>
    <col min="4614" max="4614" width="10.42578125" style="16" customWidth="1"/>
    <col min="4615" max="4615" width="10.28515625" style="16" customWidth="1"/>
    <col min="4616" max="4616" width="10.28515625" style="16" bestFit="1" customWidth="1"/>
    <col min="4617" max="4617" width="11.42578125" style="16" customWidth="1"/>
    <col min="4618" max="4619" width="11.5703125" style="16" customWidth="1"/>
    <col min="4620" max="4620" width="9.7109375" style="16" customWidth="1"/>
    <col min="4621" max="4622" width="9.28515625" style="16"/>
    <col min="4623" max="4623" width="11" style="16" customWidth="1"/>
    <col min="4624" max="4864" width="9.28515625" style="16"/>
    <col min="4865" max="4865" width="34" style="16" bestFit="1" customWidth="1"/>
    <col min="4866" max="4866" width="13.28515625" style="16" customWidth="1"/>
    <col min="4867" max="4867" width="5.7109375" style="16" customWidth="1"/>
    <col min="4868" max="4868" width="9.7109375" style="16" customWidth="1"/>
    <col min="4869" max="4869" width="10.28515625" style="16" bestFit="1" customWidth="1"/>
    <col min="4870" max="4870" width="10.42578125" style="16" customWidth="1"/>
    <col min="4871" max="4871" width="10.28515625" style="16" customWidth="1"/>
    <col min="4872" max="4872" width="10.28515625" style="16" bestFit="1" customWidth="1"/>
    <col min="4873" max="4873" width="11.42578125" style="16" customWidth="1"/>
    <col min="4874" max="4875" width="11.5703125" style="16" customWidth="1"/>
    <col min="4876" max="4876" width="9.7109375" style="16" customWidth="1"/>
    <col min="4877" max="4878" width="9.28515625" style="16"/>
    <col min="4879" max="4879" width="11" style="16" customWidth="1"/>
    <col min="4880" max="5120" width="9.28515625" style="16"/>
    <col min="5121" max="5121" width="34" style="16" bestFit="1" customWidth="1"/>
    <col min="5122" max="5122" width="13.28515625" style="16" customWidth="1"/>
    <col min="5123" max="5123" width="5.7109375" style="16" customWidth="1"/>
    <col min="5124" max="5124" width="9.7109375" style="16" customWidth="1"/>
    <col min="5125" max="5125" width="10.28515625" style="16" bestFit="1" customWidth="1"/>
    <col min="5126" max="5126" width="10.42578125" style="16" customWidth="1"/>
    <col min="5127" max="5127" width="10.28515625" style="16" customWidth="1"/>
    <col min="5128" max="5128" width="10.28515625" style="16" bestFit="1" customWidth="1"/>
    <col min="5129" max="5129" width="11.42578125" style="16" customWidth="1"/>
    <col min="5130" max="5131" width="11.5703125" style="16" customWidth="1"/>
    <col min="5132" max="5132" width="9.7109375" style="16" customWidth="1"/>
    <col min="5133" max="5134" width="9.28515625" style="16"/>
    <col min="5135" max="5135" width="11" style="16" customWidth="1"/>
    <col min="5136" max="5376" width="9.28515625" style="16"/>
    <col min="5377" max="5377" width="34" style="16" bestFit="1" customWidth="1"/>
    <col min="5378" max="5378" width="13.28515625" style="16" customWidth="1"/>
    <col min="5379" max="5379" width="5.7109375" style="16" customWidth="1"/>
    <col min="5380" max="5380" width="9.7109375" style="16" customWidth="1"/>
    <col min="5381" max="5381" width="10.28515625" style="16" bestFit="1" customWidth="1"/>
    <col min="5382" max="5382" width="10.42578125" style="16" customWidth="1"/>
    <col min="5383" max="5383" width="10.28515625" style="16" customWidth="1"/>
    <col min="5384" max="5384" width="10.28515625" style="16" bestFit="1" customWidth="1"/>
    <col min="5385" max="5385" width="11.42578125" style="16" customWidth="1"/>
    <col min="5386" max="5387" width="11.5703125" style="16" customWidth="1"/>
    <col min="5388" max="5388" width="9.7109375" style="16" customWidth="1"/>
    <col min="5389" max="5390" width="9.28515625" style="16"/>
    <col min="5391" max="5391" width="11" style="16" customWidth="1"/>
    <col min="5392" max="5632" width="9.28515625" style="16"/>
    <col min="5633" max="5633" width="34" style="16" bestFit="1" customWidth="1"/>
    <col min="5634" max="5634" width="13.28515625" style="16" customWidth="1"/>
    <col min="5635" max="5635" width="5.7109375" style="16" customWidth="1"/>
    <col min="5636" max="5636" width="9.7109375" style="16" customWidth="1"/>
    <col min="5637" max="5637" width="10.28515625" style="16" bestFit="1" customWidth="1"/>
    <col min="5638" max="5638" width="10.42578125" style="16" customWidth="1"/>
    <col min="5639" max="5639" width="10.28515625" style="16" customWidth="1"/>
    <col min="5640" max="5640" width="10.28515625" style="16" bestFit="1" customWidth="1"/>
    <col min="5641" max="5641" width="11.42578125" style="16" customWidth="1"/>
    <col min="5642" max="5643" width="11.5703125" style="16" customWidth="1"/>
    <col min="5644" max="5644" width="9.7109375" style="16" customWidth="1"/>
    <col min="5645" max="5646" width="9.28515625" style="16"/>
    <col min="5647" max="5647" width="11" style="16" customWidth="1"/>
    <col min="5648" max="5888" width="9.28515625" style="16"/>
    <col min="5889" max="5889" width="34" style="16" bestFit="1" customWidth="1"/>
    <col min="5890" max="5890" width="13.28515625" style="16" customWidth="1"/>
    <col min="5891" max="5891" width="5.7109375" style="16" customWidth="1"/>
    <col min="5892" max="5892" width="9.7109375" style="16" customWidth="1"/>
    <col min="5893" max="5893" width="10.28515625" style="16" bestFit="1" customWidth="1"/>
    <col min="5894" max="5894" width="10.42578125" style="16" customWidth="1"/>
    <col min="5895" max="5895" width="10.28515625" style="16" customWidth="1"/>
    <col min="5896" max="5896" width="10.28515625" style="16" bestFit="1" customWidth="1"/>
    <col min="5897" max="5897" width="11.42578125" style="16" customWidth="1"/>
    <col min="5898" max="5899" width="11.5703125" style="16" customWidth="1"/>
    <col min="5900" max="5900" width="9.7109375" style="16" customWidth="1"/>
    <col min="5901" max="5902" width="9.28515625" style="16"/>
    <col min="5903" max="5903" width="11" style="16" customWidth="1"/>
    <col min="5904" max="6144" width="9.28515625" style="16"/>
    <col min="6145" max="6145" width="34" style="16" bestFit="1" customWidth="1"/>
    <col min="6146" max="6146" width="13.28515625" style="16" customWidth="1"/>
    <col min="6147" max="6147" width="5.7109375" style="16" customWidth="1"/>
    <col min="6148" max="6148" width="9.7109375" style="16" customWidth="1"/>
    <col min="6149" max="6149" width="10.28515625" style="16" bestFit="1" customWidth="1"/>
    <col min="6150" max="6150" width="10.42578125" style="16" customWidth="1"/>
    <col min="6151" max="6151" width="10.28515625" style="16" customWidth="1"/>
    <col min="6152" max="6152" width="10.28515625" style="16" bestFit="1" customWidth="1"/>
    <col min="6153" max="6153" width="11.42578125" style="16" customWidth="1"/>
    <col min="6154" max="6155" width="11.5703125" style="16" customWidth="1"/>
    <col min="6156" max="6156" width="9.7109375" style="16" customWidth="1"/>
    <col min="6157" max="6158" width="9.28515625" style="16"/>
    <col min="6159" max="6159" width="11" style="16" customWidth="1"/>
    <col min="6160" max="6400" width="9.28515625" style="16"/>
    <col min="6401" max="6401" width="34" style="16" bestFit="1" customWidth="1"/>
    <col min="6402" max="6402" width="13.28515625" style="16" customWidth="1"/>
    <col min="6403" max="6403" width="5.7109375" style="16" customWidth="1"/>
    <col min="6404" max="6404" width="9.7109375" style="16" customWidth="1"/>
    <col min="6405" max="6405" width="10.28515625" style="16" bestFit="1" customWidth="1"/>
    <col min="6406" max="6406" width="10.42578125" style="16" customWidth="1"/>
    <col min="6407" max="6407" width="10.28515625" style="16" customWidth="1"/>
    <col min="6408" max="6408" width="10.28515625" style="16" bestFit="1" customWidth="1"/>
    <col min="6409" max="6409" width="11.42578125" style="16" customWidth="1"/>
    <col min="6410" max="6411" width="11.5703125" style="16" customWidth="1"/>
    <col min="6412" max="6412" width="9.7109375" style="16" customWidth="1"/>
    <col min="6413" max="6414" width="9.28515625" style="16"/>
    <col min="6415" max="6415" width="11" style="16" customWidth="1"/>
    <col min="6416" max="6656" width="9.28515625" style="16"/>
    <col min="6657" max="6657" width="34" style="16" bestFit="1" customWidth="1"/>
    <col min="6658" max="6658" width="13.28515625" style="16" customWidth="1"/>
    <col min="6659" max="6659" width="5.7109375" style="16" customWidth="1"/>
    <col min="6660" max="6660" width="9.7109375" style="16" customWidth="1"/>
    <col min="6661" max="6661" width="10.28515625" style="16" bestFit="1" customWidth="1"/>
    <col min="6662" max="6662" width="10.42578125" style="16" customWidth="1"/>
    <col min="6663" max="6663" width="10.28515625" style="16" customWidth="1"/>
    <col min="6664" max="6664" width="10.28515625" style="16" bestFit="1" customWidth="1"/>
    <col min="6665" max="6665" width="11.42578125" style="16" customWidth="1"/>
    <col min="6666" max="6667" width="11.5703125" style="16" customWidth="1"/>
    <col min="6668" max="6668" width="9.7109375" style="16" customWidth="1"/>
    <col min="6669" max="6670" width="9.28515625" style="16"/>
    <col min="6671" max="6671" width="11" style="16" customWidth="1"/>
    <col min="6672" max="6912" width="9.28515625" style="16"/>
    <col min="6913" max="6913" width="34" style="16" bestFit="1" customWidth="1"/>
    <col min="6914" max="6914" width="13.28515625" style="16" customWidth="1"/>
    <col min="6915" max="6915" width="5.7109375" style="16" customWidth="1"/>
    <col min="6916" max="6916" width="9.7109375" style="16" customWidth="1"/>
    <col min="6917" max="6917" width="10.28515625" style="16" bestFit="1" customWidth="1"/>
    <col min="6918" max="6918" width="10.42578125" style="16" customWidth="1"/>
    <col min="6919" max="6919" width="10.28515625" style="16" customWidth="1"/>
    <col min="6920" max="6920" width="10.28515625" style="16" bestFit="1" customWidth="1"/>
    <col min="6921" max="6921" width="11.42578125" style="16" customWidth="1"/>
    <col min="6922" max="6923" width="11.5703125" style="16" customWidth="1"/>
    <col min="6924" max="6924" width="9.7109375" style="16" customWidth="1"/>
    <col min="6925" max="6926" width="9.28515625" style="16"/>
    <col min="6927" max="6927" width="11" style="16" customWidth="1"/>
    <col min="6928" max="7168" width="9.28515625" style="16"/>
    <col min="7169" max="7169" width="34" style="16" bestFit="1" customWidth="1"/>
    <col min="7170" max="7170" width="13.28515625" style="16" customWidth="1"/>
    <col min="7171" max="7171" width="5.7109375" style="16" customWidth="1"/>
    <col min="7172" max="7172" width="9.7109375" style="16" customWidth="1"/>
    <col min="7173" max="7173" width="10.28515625" style="16" bestFit="1" customWidth="1"/>
    <col min="7174" max="7174" width="10.42578125" style="16" customWidth="1"/>
    <col min="7175" max="7175" width="10.28515625" style="16" customWidth="1"/>
    <col min="7176" max="7176" width="10.28515625" style="16" bestFit="1" customWidth="1"/>
    <col min="7177" max="7177" width="11.42578125" style="16" customWidth="1"/>
    <col min="7178" max="7179" width="11.5703125" style="16" customWidth="1"/>
    <col min="7180" max="7180" width="9.7109375" style="16" customWidth="1"/>
    <col min="7181" max="7182" width="9.28515625" style="16"/>
    <col min="7183" max="7183" width="11" style="16" customWidth="1"/>
    <col min="7184" max="7424" width="9.28515625" style="16"/>
    <col min="7425" max="7425" width="34" style="16" bestFit="1" customWidth="1"/>
    <col min="7426" max="7426" width="13.28515625" style="16" customWidth="1"/>
    <col min="7427" max="7427" width="5.7109375" style="16" customWidth="1"/>
    <col min="7428" max="7428" width="9.7109375" style="16" customWidth="1"/>
    <col min="7429" max="7429" width="10.28515625" style="16" bestFit="1" customWidth="1"/>
    <col min="7430" max="7430" width="10.42578125" style="16" customWidth="1"/>
    <col min="7431" max="7431" width="10.28515625" style="16" customWidth="1"/>
    <col min="7432" max="7432" width="10.28515625" style="16" bestFit="1" customWidth="1"/>
    <col min="7433" max="7433" width="11.42578125" style="16" customWidth="1"/>
    <col min="7434" max="7435" width="11.5703125" style="16" customWidth="1"/>
    <col min="7436" max="7436" width="9.7109375" style="16" customWidth="1"/>
    <col min="7437" max="7438" width="9.28515625" style="16"/>
    <col min="7439" max="7439" width="11" style="16" customWidth="1"/>
    <col min="7440" max="7680" width="9.28515625" style="16"/>
    <col min="7681" max="7681" width="34" style="16" bestFit="1" customWidth="1"/>
    <col min="7682" max="7682" width="13.28515625" style="16" customWidth="1"/>
    <col min="7683" max="7683" width="5.7109375" style="16" customWidth="1"/>
    <col min="7684" max="7684" width="9.7109375" style="16" customWidth="1"/>
    <col min="7685" max="7685" width="10.28515625" style="16" bestFit="1" customWidth="1"/>
    <col min="7686" max="7686" width="10.42578125" style="16" customWidth="1"/>
    <col min="7687" max="7687" width="10.28515625" style="16" customWidth="1"/>
    <col min="7688" max="7688" width="10.28515625" style="16" bestFit="1" customWidth="1"/>
    <col min="7689" max="7689" width="11.42578125" style="16" customWidth="1"/>
    <col min="7690" max="7691" width="11.5703125" style="16" customWidth="1"/>
    <col min="7692" max="7692" width="9.7109375" style="16" customWidth="1"/>
    <col min="7693" max="7694" width="9.28515625" style="16"/>
    <col min="7695" max="7695" width="11" style="16" customWidth="1"/>
    <col min="7696" max="7936" width="9.28515625" style="16"/>
    <col min="7937" max="7937" width="34" style="16" bestFit="1" customWidth="1"/>
    <col min="7938" max="7938" width="13.28515625" style="16" customWidth="1"/>
    <col min="7939" max="7939" width="5.7109375" style="16" customWidth="1"/>
    <col min="7940" max="7940" width="9.7109375" style="16" customWidth="1"/>
    <col min="7941" max="7941" width="10.28515625" style="16" bestFit="1" customWidth="1"/>
    <col min="7942" max="7942" width="10.42578125" style="16" customWidth="1"/>
    <col min="7943" max="7943" width="10.28515625" style="16" customWidth="1"/>
    <col min="7944" max="7944" width="10.28515625" style="16" bestFit="1" customWidth="1"/>
    <col min="7945" max="7945" width="11.42578125" style="16" customWidth="1"/>
    <col min="7946" max="7947" width="11.5703125" style="16" customWidth="1"/>
    <col min="7948" max="7948" width="9.7109375" style="16" customWidth="1"/>
    <col min="7949" max="7950" width="9.28515625" style="16"/>
    <col min="7951" max="7951" width="11" style="16" customWidth="1"/>
    <col min="7952" max="8192" width="9.28515625" style="16"/>
    <col min="8193" max="8193" width="34" style="16" bestFit="1" customWidth="1"/>
    <col min="8194" max="8194" width="13.28515625" style="16" customWidth="1"/>
    <col min="8195" max="8195" width="5.7109375" style="16" customWidth="1"/>
    <col min="8196" max="8196" width="9.7109375" style="16" customWidth="1"/>
    <col min="8197" max="8197" width="10.28515625" style="16" bestFit="1" customWidth="1"/>
    <col min="8198" max="8198" width="10.42578125" style="16" customWidth="1"/>
    <col min="8199" max="8199" width="10.28515625" style="16" customWidth="1"/>
    <col min="8200" max="8200" width="10.28515625" style="16" bestFit="1" customWidth="1"/>
    <col min="8201" max="8201" width="11.42578125" style="16" customWidth="1"/>
    <col min="8202" max="8203" width="11.5703125" style="16" customWidth="1"/>
    <col min="8204" max="8204" width="9.7109375" style="16" customWidth="1"/>
    <col min="8205" max="8206" width="9.28515625" style="16"/>
    <col min="8207" max="8207" width="11" style="16" customWidth="1"/>
    <col min="8208" max="8448" width="9.28515625" style="16"/>
    <col min="8449" max="8449" width="34" style="16" bestFit="1" customWidth="1"/>
    <col min="8450" max="8450" width="13.28515625" style="16" customWidth="1"/>
    <col min="8451" max="8451" width="5.7109375" style="16" customWidth="1"/>
    <col min="8452" max="8452" width="9.7109375" style="16" customWidth="1"/>
    <col min="8453" max="8453" width="10.28515625" style="16" bestFit="1" customWidth="1"/>
    <col min="8454" max="8454" width="10.42578125" style="16" customWidth="1"/>
    <col min="8455" max="8455" width="10.28515625" style="16" customWidth="1"/>
    <col min="8456" max="8456" width="10.28515625" style="16" bestFit="1" customWidth="1"/>
    <col min="8457" max="8457" width="11.42578125" style="16" customWidth="1"/>
    <col min="8458" max="8459" width="11.5703125" style="16" customWidth="1"/>
    <col min="8460" max="8460" width="9.7109375" style="16" customWidth="1"/>
    <col min="8461" max="8462" width="9.28515625" style="16"/>
    <col min="8463" max="8463" width="11" style="16" customWidth="1"/>
    <col min="8464" max="8704" width="9.28515625" style="16"/>
    <col min="8705" max="8705" width="34" style="16" bestFit="1" customWidth="1"/>
    <col min="8706" max="8706" width="13.28515625" style="16" customWidth="1"/>
    <col min="8707" max="8707" width="5.7109375" style="16" customWidth="1"/>
    <col min="8708" max="8708" width="9.7109375" style="16" customWidth="1"/>
    <col min="8709" max="8709" width="10.28515625" style="16" bestFit="1" customWidth="1"/>
    <col min="8710" max="8710" width="10.42578125" style="16" customWidth="1"/>
    <col min="8711" max="8711" width="10.28515625" style="16" customWidth="1"/>
    <col min="8712" max="8712" width="10.28515625" style="16" bestFit="1" customWidth="1"/>
    <col min="8713" max="8713" width="11.42578125" style="16" customWidth="1"/>
    <col min="8714" max="8715" width="11.5703125" style="16" customWidth="1"/>
    <col min="8716" max="8716" width="9.7109375" style="16" customWidth="1"/>
    <col min="8717" max="8718" width="9.28515625" style="16"/>
    <col min="8719" max="8719" width="11" style="16" customWidth="1"/>
    <col min="8720" max="8960" width="9.28515625" style="16"/>
    <col min="8961" max="8961" width="34" style="16" bestFit="1" customWidth="1"/>
    <col min="8962" max="8962" width="13.28515625" style="16" customWidth="1"/>
    <col min="8963" max="8963" width="5.7109375" style="16" customWidth="1"/>
    <col min="8964" max="8964" width="9.7109375" style="16" customWidth="1"/>
    <col min="8965" max="8965" width="10.28515625" style="16" bestFit="1" customWidth="1"/>
    <col min="8966" max="8966" width="10.42578125" style="16" customWidth="1"/>
    <col min="8967" max="8967" width="10.28515625" style="16" customWidth="1"/>
    <col min="8968" max="8968" width="10.28515625" style="16" bestFit="1" customWidth="1"/>
    <col min="8969" max="8969" width="11.42578125" style="16" customWidth="1"/>
    <col min="8970" max="8971" width="11.5703125" style="16" customWidth="1"/>
    <col min="8972" max="8972" width="9.7109375" style="16" customWidth="1"/>
    <col min="8973" max="8974" width="9.28515625" style="16"/>
    <col min="8975" max="8975" width="11" style="16" customWidth="1"/>
    <col min="8976" max="9216" width="9.28515625" style="16"/>
    <col min="9217" max="9217" width="34" style="16" bestFit="1" customWidth="1"/>
    <col min="9218" max="9218" width="13.28515625" style="16" customWidth="1"/>
    <col min="9219" max="9219" width="5.7109375" style="16" customWidth="1"/>
    <col min="9220" max="9220" width="9.7109375" style="16" customWidth="1"/>
    <col min="9221" max="9221" width="10.28515625" style="16" bestFit="1" customWidth="1"/>
    <col min="9222" max="9222" width="10.42578125" style="16" customWidth="1"/>
    <col min="9223" max="9223" width="10.28515625" style="16" customWidth="1"/>
    <col min="9224" max="9224" width="10.28515625" style="16" bestFit="1" customWidth="1"/>
    <col min="9225" max="9225" width="11.42578125" style="16" customWidth="1"/>
    <col min="9226" max="9227" width="11.5703125" style="16" customWidth="1"/>
    <col min="9228" max="9228" width="9.7109375" style="16" customWidth="1"/>
    <col min="9229" max="9230" width="9.28515625" style="16"/>
    <col min="9231" max="9231" width="11" style="16" customWidth="1"/>
    <col min="9232" max="9472" width="9.28515625" style="16"/>
    <col min="9473" max="9473" width="34" style="16" bestFit="1" customWidth="1"/>
    <col min="9474" max="9474" width="13.28515625" style="16" customWidth="1"/>
    <col min="9475" max="9475" width="5.7109375" style="16" customWidth="1"/>
    <col min="9476" max="9476" width="9.7109375" style="16" customWidth="1"/>
    <col min="9477" max="9477" width="10.28515625" style="16" bestFit="1" customWidth="1"/>
    <col min="9478" max="9478" width="10.42578125" style="16" customWidth="1"/>
    <col min="9479" max="9479" width="10.28515625" style="16" customWidth="1"/>
    <col min="9480" max="9480" width="10.28515625" style="16" bestFit="1" customWidth="1"/>
    <col min="9481" max="9481" width="11.42578125" style="16" customWidth="1"/>
    <col min="9482" max="9483" width="11.5703125" style="16" customWidth="1"/>
    <col min="9484" max="9484" width="9.7109375" style="16" customWidth="1"/>
    <col min="9485" max="9486" width="9.28515625" style="16"/>
    <col min="9487" max="9487" width="11" style="16" customWidth="1"/>
    <col min="9488" max="9728" width="9.28515625" style="16"/>
    <col min="9729" max="9729" width="34" style="16" bestFit="1" customWidth="1"/>
    <col min="9730" max="9730" width="13.28515625" style="16" customWidth="1"/>
    <col min="9731" max="9731" width="5.7109375" style="16" customWidth="1"/>
    <col min="9732" max="9732" width="9.7109375" style="16" customWidth="1"/>
    <col min="9733" max="9733" width="10.28515625" style="16" bestFit="1" customWidth="1"/>
    <col min="9734" max="9734" width="10.42578125" style="16" customWidth="1"/>
    <col min="9735" max="9735" width="10.28515625" style="16" customWidth="1"/>
    <col min="9736" max="9736" width="10.28515625" style="16" bestFit="1" customWidth="1"/>
    <col min="9737" max="9737" width="11.42578125" style="16" customWidth="1"/>
    <col min="9738" max="9739" width="11.5703125" style="16" customWidth="1"/>
    <col min="9740" max="9740" width="9.7109375" style="16" customWidth="1"/>
    <col min="9741" max="9742" width="9.28515625" style="16"/>
    <col min="9743" max="9743" width="11" style="16" customWidth="1"/>
    <col min="9744" max="9984" width="9.28515625" style="16"/>
    <col min="9985" max="9985" width="34" style="16" bestFit="1" customWidth="1"/>
    <col min="9986" max="9986" width="13.28515625" style="16" customWidth="1"/>
    <col min="9987" max="9987" width="5.7109375" style="16" customWidth="1"/>
    <col min="9988" max="9988" width="9.7109375" style="16" customWidth="1"/>
    <col min="9989" max="9989" width="10.28515625" style="16" bestFit="1" customWidth="1"/>
    <col min="9990" max="9990" width="10.42578125" style="16" customWidth="1"/>
    <col min="9991" max="9991" width="10.28515625" style="16" customWidth="1"/>
    <col min="9992" max="9992" width="10.28515625" style="16" bestFit="1" customWidth="1"/>
    <col min="9993" max="9993" width="11.42578125" style="16" customWidth="1"/>
    <col min="9994" max="9995" width="11.5703125" style="16" customWidth="1"/>
    <col min="9996" max="9996" width="9.7109375" style="16" customWidth="1"/>
    <col min="9997" max="9998" width="9.28515625" style="16"/>
    <col min="9999" max="9999" width="11" style="16" customWidth="1"/>
    <col min="10000" max="10240" width="9.28515625" style="16"/>
    <col min="10241" max="10241" width="34" style="16" bestFit="1" customWidth="1"/>
    <col min="10242" max="10242" width="13.28515625" style="16" customWidth="1"/>
    <col min="10243" max="10243" width="5.7109375" style="16" customWidth="1"/>
    <col min="10244" max="10244" width="9.7109375" style="16" customWidth="1"/>
    <col min="10245" max="10245" width="10.28515625" style="16" bestFit="1" customWidth="1"/>
    <col min="10246" max="10246" width="10.42578125" style="16" customWidth="1"/>
    <col min="10247" max="10247" width="10.28515625" style="16" customWidth="1"/>
    <col min="10248" max="10248" width="10.28515625" style="16" bestFit="1" customWidth="1"/>
    <col min="10249" max="10249" width="11.42578125" style="16" customWidth="1"/>
    <col min="10250" max="10251" width="11.5703125" style="16" customWidth="1"/>
    <col min="10252" max="10252" width="9.7109375" style="16" customWidth="1"/>
    <col min="10253" max="10254" width="9.28515625" style="16"/>
    <col min="10255" max="10255" width="11" style="16" customWidth="1"/>
    <col min="10256" max="10496" width="9.28515625" style="16"/>
    <col min="10497" max="10497" width="34" style="16" bestFit="1" customWidth="1"/>
    <col min="10498" max="10498" width="13.28515625" style="16" customWidth="1"/>
    <col min="10499" max="10499" width="5.7109375" style="16" customWidth="1"/>
    <col min="10500" max="10500" width="9.7109375" style="16" customWidth="1"/>
    <col min="10501" max="10501" width="10.28515625" style="16" bestFit="1" customWidth="1"/>
    <col min="10502" max="10502" width="10.42578125" style="16" customWidth="1"/>
    <col min="10503" max="10503" width="10.28515625" style="16" customWidth="1"/>
    <col min="10504" max="10504" width="10.28515625" style="16" bestFit="1" customWidth="1"/>
    <col min="10505" max="10505" width="11.42578125" style="16" customWidth="1"/>
    <col min="10506" max="10507" width="11.5703125" style="16" customWidth="1"/>
    <col min="10508" max="10508" width="9.7109375" style="16" customWidth="1"/>
    <col min="10509" max="10510" width="9.28515625" style="16"/>
    <col min="10511" max="10511" width="11" style="16" customWidth="1"/>
    <col min="10512" max="10752" width="9.28515625" style="16"/>
    <col min="10753" max="10753" width="34" style="16" bestFit="1" customWidth="1"/>
    <col min="10754" max="10754" width="13.28515625" style="16" customWidth="1"/>
    <col min="10755" max="10755" width="5.7109375" style="16" customWidth="1"/>
    <col min="10756" max="10756" width="9.7109375" style="16" customWidth="1"/>
    <col min="10757" max="10757" width="10.28515625" style="16" bestFit="1" customWidth="1"/>
    <col min="10758" max="10758" width="10.42578125" style="16" customWidth="1"/>
    <col min="10759" max="10759" width="10.28515625" style="16" customWidth="1"/>
    <col min="10760" max="10760" width="10.28515625" style="16" bestFit="1" customWidth="1"/>
    <col min="10761" max="10761" width="11.42578125" style="16" customWidth="1"/>
    <col min="10762" max="10763" width="11.5703125" style="16" customWidth="1"/>
    <col min="10764" max="10764" width="9.7109375" style="16" customWidth="1"/>
    <col min="10765" max="10766" width="9.28515625" style="16"/>
    <col min="10767" max="10767" width="11" style="16" customWidth="1"/>
    <col min="10768" max="11008" width="9.28515625" style="16"/>
    <col min="11009" max="11009" width="34" style="16" bestFit="1" customWidth="1"/>
    <col min="11010" max="11010" width="13.28515625" style="16" customWidth="1"/>
    <col min="11011" max="11011" width="5.7109375" style="16" customWidth="1"/>
    <col min="11012" max="11012" width="9.7109375" style="16" customWidth="1"/>
    <col min="11013" max="11013" width="10.28515625" style="16" bestFit="1" customWidth="1"/>
    <col min="11014" max="11014" width="10.42578125" style="16" customWidth="1"/>
    <col min="11015" max="11015" width="10.28515625" style="16" customWidth="1"/>
    <col min="11016" max="11016" width="10.28515625" style="16" bestFit="1" customWidth="1"/>
    <col min="11017" max="11017" width="11.42578125" style="16" customWidth="1"/>
    <col min="11018" max="11019" width="11.5703125" style="16" customWidth="1"/>
    <col min="11020" max="11020" width="9.7109375" style="16" customWidth="1"/>
    <col min="11021" max="11022" width="9.28515625" style="16"/>
    <col min="11023" max="11023" width="11" style="16" customWidth="1"/>
    <col min="11024" max="11264" width="9.28515625" style="16"/>
    <col min="11265" max="11265" width="34" style="16" bestFit="1" customWidth="1"/>
    <col min="11266" max="11266" width="13.28515625" style="16" customWidth="1"/>
    <col min="11267" max="11267" width="5.7109375" style="16" customWidth="1"/>
    <col min="11268" max="11268" width="9.7109375" style="16" customWidth="1"/>
    <col min="11269" max="11269" width="10.28515625" style="16" bestFit="1" customWidth="1"/>
    <col min="11270" max="11270" width="10.42578125" style="16" customWidth="1"/>
    <col min="11271" max="11271" width="10.28515625" style="16" customWidth="1"/>
    <col min="11272" max="11272" width="10.28515625" style="16" bestFit="1" customWidth="1"/>
    <col min="11273" max="11273" width="11.42578125" style="16" customWidth="1"/>
    <col min="11274" max="11275" width="11.5703125" style="16" customWidth="1"/>
    <col min="11276" max="11276" width="9.7109375" style="16" customWidth="1"/>
    <col min="11277" max="11278" width="9.28515625" style="16"/>
    <col min="11279" max="11279" width="11" style="16" customWidth="1"/>
    <col min="11280" max="11520" width="9.28515625" style="16"/>
    <col min="11521" max="11521" width="34" style="16" bestFit="1" customWidth="1"/>
    <col min="11522" max="11522" width="13.28515625" style="16" customWidth="1"/>
    <col min="11523" max="11523" width="5.7109375" style="16" customWidth="1"/>
    <col min="11524" max="11524" width="9.7109375" style="16" customWidth="1"/>
    <col min="11525" max="11525" width="10.28515625" style="16" bestFit="1" customWidth="1"/>
    <col min="11526" max="11526" width="10.42578125" style="16" customWidth="1"/>
    <col min="11527" max="11527" width="10.28515625" style="16" customWidth="1"/>
    <col min="11528" max="11528" width="10.28515625" style="16" bestFit="1" customWidth="1"/>
    <col min="11529" max="11529" width="11.42578125" style="16" customWidth="1"/>
    <col min="11530" max="11531" width="11.5703125" style="16" customWidth="1"/>
    <col min="11532" max="11532" width="9.7109375" style="16" customWidth="1"/>
    <col min="11533" max="11534" width="9.28515625" style="16"/>
    <col min="11535" max="11535" width="11" style="16" customWidth="1"/>
    <col min="11536" max="11776" width="9.28515625" style="16"/>
    <col min="11777" max="11777" width="34" style="16" bestFit="1" customWidth="1"/>
    <col min="11778" max="11778" width="13.28515625" style="16" customWidth="1"/>
    <col min="11779" max="11779" width="5.7109375" style="16" customWidth="1"/>
    <col min="11780" max="11780" width="9.7109375" style="16" customWidth="1"/>
    <col min="11781" max="11781" width="10.28515625" style="16" bestFit="1" customWidth="1"/>
    <col min="11782" max="11782" width="10.42578125" style="16" customWidth="1"/>
    <col min="11783" max="11783" width="10.28515625" style="16" customWidth="1"/>
    <col min="11784" max="11784" width="10.28515625" style="16" bestFit="1" customWidth="1"/>
    <col min="11785" max="11785" width="11.42578125" style="16" customWidth="1"/>
    <col min="11786" max="11787" width="11.5703125" style="16" customWidth="1"/>
    <col min="11788" max="11788" width="9.7109375" style="16" customWidth="1"/>
    <col min="11789" max="11790" width="9.28515625" style="16"/>
    <col min="11791" max="11791" width="11" style="16" customWidth="1"/>
    <col min="11792" max="12032" width="9.28515625" style="16"/>
    <col min="12033" max="12033" width="34" style="16" bestFit="1" customWidth="1"/>
    <col min="12034" max="12034" width="13.28515625" style="16" customWidth="1"/>
    <col min="12035" max="12035" width="5.7109375" style="16" customWidth="1"/>
    <col min="12036" max="12036" width="9.7109375" style="16" customWidth="1"/>
    <col min="12037" max="12037" width="10.28515625" style="16" bestFit="1" customWidth="1"/>
    <col min="12038" max="12038" width="10.42578125" style="16" customWidth="1"/>
    <col min="12039" max="12039" width="10.28515625" style="16" customWidth="1"/>
    <col min="12040" max="12040" width="10.28515625" style="16" bestFit="1" customWidth="1"/>
    <col min="12041" max="12041" width="11.42578125" style="16" customWidth="1"/>
    <col min="12042" max="12043" width="11.5703125" style="16" customWidth="1"/>
    <col min="12044" max="12044" width="9.7109375" style="16" customWidth="1"/>
    <col min="12045" max="12046" width="9.28515625" style="16"/>
    <col min="12047" max="12047" width="11" style="16" customWidth="1"/>
    <col min="12048" max="12288" width="9.28515625" style="16"/>
    <col min="12289" max="12289" width="34" style="16" bestFit="1" customWidth="1"/>
    <col min="12290" max="12290" width="13.28515625" style="16" customWidth="1"/>
    <col min="12291" max="12291" width="5.7109375" style="16" customWidth="1"/>
    <col min="12292" max="12292" width="9.7109375" style="16" customWidth="1"/>
    <col min="12293" max="12293" width="10.28515625" style="16" bestFit="1" customWidth="1"/>
    <col min="12294" max="12294" width="10.42578125" style="16" customWidth="1"/>
    <col min="12295" max="12295" width="10.28515625" style="16" customWidth="1"/>
    <col min="12296" max="12296" width="10.28515625" style="16" bestFit="1" customWidth="1"/>
    <col min="12297" max="12297" width="11.42578125" style="16" customWidth="1"/>
    <col min="12298" max="12299" width="11.5703125" style="16" customWidth="1"/>
    <col min="12300" max="12300" width="9.7109375" style="16" customWidth="1"/>
    <col min="12301" max="12302" width="9.28515625" style="16"/>
    <col min="12303" max="12303" width="11" style="16" customWidth="1"/>
    <col min="12304" max="12544" width="9.28515625" style="16"/>
    <col min="12545" max="12545" width="34" style="16" bestFit="1" customWidth="1"/>
    <col min="12546" max="12546" width="13.28515625" style="16" customWidth="1"/>
    <col min="12547" max="12547" width="5.7109375" style="16" customWidth="1"/>
    <col min="12548" max="12548" width="9.7109375" style="16" customWidth="1"/>
    <col min="12549" max="12549" width="10.28515625" style="16" bestFit="1" customWidth="1"/>
    <col min="12550" max="12550" width="10.42578125" style="16" customWidth="1"/>
    <col min="12551" max="12551" width="10.28515625" style="16" customWidth="1"/>
    <col min="12552" max="12552" width="10.28515625" style="16" bestFit="1" customWidth="1"/>
    <col min="12553" max="12553" width="11.42578125" style="16" customWidth="1"/>
    <col min="12554" max="12555" width="11.5703125" style="16" customWidth="1"/>
    <col min="12556" max="12556" width="9.7109375" style="16" customWidth="1"/>
    <col min="12557" max="12558" width="9.28515625" style="16"/>
    <col min="12559" max="12559" width="11" style="16" customWidth="1"/>
    <col min="12560" max="12800" width="9.28515625" style="16"/>
    <col min="12801" max="12801" width="34" style="16" bestFit="1" customWidth="1"/>
    <col min="12802" max="12802" width="13.28515625" style="16" customWidth="1"/>
    <col min="12803" max="12803" width="5.7109375" style="16" customWidth="1"/>
    <col min="12804" max="12804" width="9.7109375" style="16" customWidth="1"/>
    <col min="12805" max="12805" width="10.28515625" style="16" bestFit="1" customWidth="1"/>
    <col min="12806" max="12806" width="10.42578125" style="16" customWidth="1"/>
    <col min="12807" max="12807" width="10.28515625" style="16" customWidth="1"/>
    <col min="12808" max="12808" width="10.28515625" style="16" bestFit="1" customWidth="1"/>
    <col min="12809" max="12809" width="11.42578125" style="16" customWidth="1"/>
    <col min="12810" max="12811" width="11.5703125" style="16" customWidth="1"/>
    <col min="12812" max="12812" width="9.7109375" style="16" customWidth="1"/>
    <col min="12813" max="12814" width="9.28515625" style="16"/>
    <col min="12815" max="12815" width="11" style="16" customWidth="1"/>
    <col min="12816" max="13056" width="9.28515625" style="16"/>
    <col min="13057" max="13057" width="34" style="16" bestFit="1" customWidth="1"/>
    <col min="13058" max="13058" width="13.28515625" style="16" customWidth="1"/>
    <col min="13059" max="13059" width="5.7109375" style="16" customWidth="1"/>
    <col min="13060" max="13060" width="9.7109375" style="16" customWidth="1"/>
    <col min="13061" max="13061" width="10.28515625" style="16" bestFit="1" customWidth="1"/>
    <col min="13062" max="13062" width="10.42578125" style="16" customWidth="1"/>
    <col min="13063" max="13063" width="10.28515625" style="16" customWidth="1"/>
    <col min="13064" max="13064" width="10.28515625" style="16" bestFit="1" customWidth="1"/>
    <col min="13065" max="13065" width="11.42578125" style="16" customWidth="1"/>
    <col min="13066" max="13067" width="11.5703125" style="16" customWidth="1"/>
    <col min="13068" max="13068" width="9.7109375" style="16" customWidth="1"/>
    <col min="13069" max="13070" width="9.28515625" style="16"/>
    <col min="13071" max="13071" width="11" style="16" customWidth="1"/>
    <col min="13072" max="13312" width="9.28515625" style="16"/>
    <col min="13313" max="13313" width="34" style="16" bestFit="1" customWidth="1"/>
    <col min="13314" max="13314" width="13.28515625" style="16" customWidth="1"/>
    <col min="13315" max="13315" width="5.7109375" style="16" customWidth="1"/>
    <col min="13316" max="13316" width="9.7109375" style="16" customWidth="1"/>
    <col min="13317" max="13317" width="10.28515625" style="16" bestFit="1" customWidth="1"/>
    <col min="13318" max="13318" width="10.42578125" style="16" customWidth="1"/>
    <col min="13319" max="13319" width="10.28515625" style="16" customWidth="1"/>
    <col min="13320" max="13320" width="10.28515625" style="16" bestFit="1" customWidth="1"/>
    <col min="13321" max="13321" width="11.42578125" style="16" customWidth="1"/>
    <col min="13322" max="13323" width="11.5703125" style="16" customWidth="1"/>
    <col min="13324" max="13324" width="9.7109375" style="16" customWidth="1"/>
    <col min="13325" max="13326" width="9.28515625" style="16"/>
    <col min="13327" max="13327" width="11" style="16" customWidth="1"/>
    <col min="13328" max="13568" width="9.28515625" style="16"/>
    <col min="13569" max="13569" width="34" style="16" bestFit="1" customWidth="1"/>
    <col min="13570" max="13570" width="13.28515625" style="16" customWidth="1"/>
    <col min="13571" max="13571" width="5.7109375" style="16" customWidth="1"/>
    <col min="13572" max="13572" width="9.7109375" style="16" customWidth="1"/>
    <col min="13573" max="13573" width="10.28515625" style="16" bestFit="1" customWidth="1"/>
    <col min="13574" max="13574" width="10.42578125" style="16" customWidth="1"/>
    <col min="13575" max="13575" width="10.28515625" style="16" customWidth="1"/>
    <col min="13576" max="13576" width="10.28515625" style="16" bestFit="1" customWidth="1"/>
    <col min="13577" max="13577" width="11.42578125" style="16" customWidth="1"/>
    <col min="13578" max="13579" width="11.5703125" style="16" customWidth="1"/>
    <col min="13580" max="13580" width="9.7109375" style="16" customWidth="1"/>
    <col min="13581" max="13582" width="9.28515625" style="16"/>
    <col min="13583" max="13583" width="11" style="16" customWidth="1"/>
    <col min="13584" max="13824" width="9.28515625" style="16"/>
    <col min="13825" max="13825" width="34" style="16" bestFit="1" customWidth="1"/>
    <col min="13826" max="13826" width="13.28515625" style="16" customWidth="1"/>
    <col min="13827" max="13827" width="5.7109375" style="16" customWidth="1"/>
    <col min="13828" max="13828" width="9.7109375" style="16" customWidth="1"/>
    <col min="13829" max="13829" width="10.28515625" style="16" bestFit="1" customWidth="1"/>
    <col min="13830" max="13830" width="10.42578125" style="16" customWidth="1"/>
    <col min="13831" max="13831" width="10.28515625" style="16" customWidth="1"/>
    <col min="13832" max="13832" width="10.28515625" style="16" bestFit="1" customWidth="1"/>
    <col min="13833" max="13833" width="11.42578125" style="16" customWidth="1"/>
    <col min="13834" max="13835" width="11.5703125" style="16" customWidth="1"/>
    <col min="13836" max="13836" width="9.7109375" style="16" customWidth="1"/>
    <col min="13837" max="13838" width="9.28515625" style="16"/>
    <col min="13839" max="13839" width="11" style="16" customWidth="1"/>
    <col min="13840" max="14080" width="9.28515625" style="16"/>
    <col min="14081" max="14081" width="34" style="16" bestFit="1" customWidth="1"/>
    <col min="14082" max="14082" width="13.28515625" style="16" customWidth="1"/>
    <col min="14083" max="14083" width="5.7109375" style="16" customWidth="1"/>
    <col min="14084" max="14084" width="9.7109375" style="16" customWidth="1"/>
    <col min="14085" max="14085" width="10.28515625" style="16" bestFit="1" customWidth="1"/>
    <col min="14086" max="14086" width="10.42578125" style="16" customWidth="1"/>
    <col min="14087" max="14087" width="10.28515625" style="16" customWidth="1"/>
    <col min="14088" max="14088" width="10.28515625" style="16" bestFit="1" customWidth="1"/>
    <col min="14089" max="14089" width="11.42578125" style="16" customWidth="1"/>
    <col min="14090" max="14091" width="11.5703125" style="16" customWidth="1"/>
    <col min="14092" max="14092" width="9.7109375" style="16" customWidth="1"/>
    <col min="14093" max="14094" width="9.28515625" style="16"/>
    <col min="14095" max="14095" width="11" style="16" customWidth="1"/>
    <col min="14096" max="14336" width="9.28515625" style="16"/>
    <col min="14337" max="14337" width="34" style="16" bestFit="1" customWidth="1"/>
    <col min="14338" max="14338" width="13.28515625" style="16" customWidth="1"/>
    <col min="14339" max="14339" width="5.7109375" style="16" customWidth="1"/>
    <col min="14340" max="14340" width="9.7109375" style="16" customWidth="1"/>
    <col min="14341" max="14341" width="10.28515625" style="16" bestFit="1" customWidth="1"/>
    <col min="14342" max="14342" width="10.42578125" style="16" customWidth="1"/>
    <col min="14343" max="14343" width="10.28515625" style="16" customWidth="1"/>
    <col min="14344" max="14344" width="10.28515625" style="16" bestFit="1" customWidth="1"/>
    <col min="14345" max="14345" width="11.42578125" style="16" customWidth="1"/>
    <col min="14346" max="14347" width="11.5703125" style="16" customWidth="1"/>
    <col min="14348" max="14348" width="9.7109375" style="16" customWidth="1"/>
    <col min="14349" max="14350" width="9.28515625" style="16"/>
    <col min="14351" max="14351" width="11" style="16" customWidth="1"/>
    <col min="14352" max="14592" width="9.28515625" style="16"/>
    <col min="14593" max="14593" width="34" style="16" bestFit="1" customWidth="1"/>
    <col min="14594" max="14594" width="13.28515625" style="16" customWidth="1"/>
    <col min="14595" max="14595" width="5.7109375" style="16" customWidth="1"/>
    <col min="14596" max="14596" width="9.7109375" style="16" customWidth="1"/>
    <col min="14597" max="14597" width="10.28515625" style="16" bestFit="1" customWidth="1"/>
    <col min="14598" max="14598" width="10.42578125" style="16" customWidth="1"/>
    <col min="14599" max="14599" width="10.28515625" style="16" customWidth="1"/>
    <col min="14600" max="14600" width="10.28515625" style="16" bestFit="1" customWidth="1"/>
    <col min="14601" max="14601" width="11.42578125" style="16" customWidth="1"/>
    <col min="14602" max="14603" width="11.5703125" style="16" customWidth="1"/>
    <col min="14604" max="14604" width="9.7109375" style="16" customWidth="1"/>
    <col min="14605" max="14606" width="9.28515625" style="16"/>
    <col min="14607" max="14607" width="11" style="16" customWidth="1"/>
    <col min="14608" max="14848" width="9.28515625" style="16"/>
    <col min="14849" max="14849" width="34" style="16" bestFit="1" customWidth="1"/>
    <col min="14850" max="14850" width="13.28515625" style="16" customWidth="1"/>
    <col min="14851" max="14851" width="5.7109375" style="16" customWidth="1"/>
    <col min="14852" max="14852" width="9.7109375" style="16" customWidth="1"/>
    <col min="14853" max="14853" width="10.28515625" style="16" bestFit="1" customWidth="1"/>
    <col min="14854" max="14854" width="10.42578125" style="16" customWidth="1"/>
    <col min="14855" max="14855" width="10.28515625" style="16" customWidth="1"/>
    <col min="14856" max="14856" width="10.28515625" style="16" bestFit="1" customWidth="1"/>
    <col min="14857" max="14857" width="11.42578125" style="16" customWidth="1"/>
    <col min="14858" max="14859" width="11.5703125" style="16" customWidth="1"/>
    <col min="14860" max="14860" width="9.7109375" style="16" customWidth="1"/>
    <col min="14861" max="14862" width="9.28515625" style="16"/>
    <col min="14863" max="14863" width="11" style="16" customWidth="1"/>
    <col min="14864" max="15104" width="9.28515625" style="16"/>
    <col min="15105" max="15105" width="34" style="16" bestFit="1" customWidth="1"/>
    <col min="15106" max="15106" width="13.28515625" style="16" customWidth="1"/>
    <col min="15107" max="15107" width="5.7109375" style="16" customWidth="1"/>
    <col min="15108" max="15108" width="9.7109375" style="16" customWidth="1"/>
    <col min="15109" max="15109" width="10.28515625" style="16" bestFit="1" customWidth="1"/>
    <col min="15110" max="15110" width="10.42578125" style="16" customWidth="1"/>
    <col min="15111" max="15111" width="10.28515625" style="16" customWidth="1"/>
    <col min="15112" max="15112" width="10.28515625" style="16" bestFit="1" customWidth="1"/>
    <col min="15113" max="15113" width="11.42578125" style="16" customWidth="1"/>
    <col min="15114" max="15115" width="11.5703125" style="16" customWidth="1"/>
    <col min="15116" max="15116" width="9.7109375" style="16" customWidth="1"/>
    <col min="15117" max="15118" width="9.28515625" style="16"/>
    <col min="15119" max="15119" width="11" style="16" customWidth="1"/>
    <col min="15120" max="15360" width="9.28515625" style="16"/>
    <col min="15361" max="15361" width="34" style="16" bestFit="1" customWidth="1"/>
    <col min="15362" max="15362" width="13.28515625" style="16" customWidth="1"/>
    <col min="15363" max="15363" width="5.7109375" style="16" customWidth="1"/>
    <col min="15364" max="15364" width="9.7109375" style="16" customWidth="1"/>
    <col min="15365" max="15365" width="10.28515625" style="16" bestFit="1" customWidth="1"/>
    <col min="15366" max="15366" width="10.42578125" style="16" customWidth="1"/>
    <col min="15367" max="15367" width="10.28515625" style="16" customWidth="1"/>
    <col min="15368" max="15368" width="10.28515625" style="16" bestFit="1" customWidth="1"/>
    <col min="15369" max="15369" width="11.42578125" style="16" customWidth="1"/>
    <col min="15370" max="15371" width="11.5703125" style="16" customWidth="1"/>
    <col min="15372" max="15372" width="9.7109375" style="16" customWidth="1"/>
    <col min="15373" max="15374" width="9.28515625" style="16"/>
    <col min="15375" max="15375" width="11" style="16" customWidth="1"/>
    <col min="15376" max="15616" width="9.28515625" style="16"/>
    <col min="15617" max="15617" width="34" style="16" bestFit="1" customWidth="1"/>
    <col min="15618" max="15618" width="13.28515625" style="16" customWidth="1"/>
    <col min="15619" max="15619" width="5.7109375" style="16" customWidth="1"/>
    <col min="15620" max="15620" width="9.7109375" style="16" customWidth="1"/>
    <col min="15621" max="15621" width="10.28515625" style="16" bestFit="1" customWidth="1"/>
    <col min="15622" max="15622" width="10.42578125" style="16" customWidth="1"/>
    <col min="15623" max="15623" width="10.28515625" style="16" customWidth="1"/>
    <col min="15624" max="15624" width="10.28515625" style="16" bestFit="1" customWidth="1"/>
    <col min="15625" max="15625" width="11.42578125" style="16" customWidth="1"/>
    <col min="15626" max="15627" width="11.5703125" style="16" customWidth="1"/>
    <col min="15628" max="15628" width="9.7109375" style="16" customWidth="1"/>
    <col min="15629" max="15630" width="9.28515625" style="16"/>
    <col min="15631" max="15631" width="11" style="16" customWidth="1"/>
    <col min="15632" max="15872" width="9.28515625" style="16"/>
    <col min="15873" max="15873" width="34" style="16" bestFit="1" customWidth="1"/>
    <col min="15874" max="15874" width="13.28515625" style="16" customWidth="1"/>
    <col min="15875" max="15875" width="5.7109375" style="16" customWidth="1"/>
    <col min="15876" max="15876" width="9.7109375" style="16" customWidth="1"/>
    <col min="15877" max="15877" width="10.28515625" style="16" bestFit="1" customWidth="1"/>
    <col min="15878" max="15878" width="10.42578125" style="16" customWidth="1"/>
    <col min="15879" max="15879" width="10.28515625" style="16" customWidth="1"/>
    <col min="15880" max="15880" width="10.28515625" style="16" bestFit="1" customWidth="1"/>
    <col min="15881" max="15881" width="11.42578125" style="16" customWidth="1"/>
    <col min="15882" max="15883" width="11.5703125" style="16" customWidth="1"/>
    <col min="15884" max="15884" width="9.7109375" style="16" customWidth="1"/>
    <col min="15885" max="15886" width="9.28515625" style="16"/>
    <col min="15887" max="15887" width="11" style="16" customWidth="1"/>
    <col min="15888" max="16128" width="9.28515625" style="16"/>
    <col min="16129" max="16129" width="34" style="16" bestFit="1" customWidth="1"/>
    <col min="16130" max="16130" width="13.28515625" style="16" customWidth="1"/>
    <col min="16131" max="16131" width="5.7109375" style="16" customWidth="1"/>
    <col min="16132" max="16132" width="9.7109375" style="16" customWidth="1"/>
    <col min="16133" max="16133" width="10.28515625" style="16" bestFit="1" customWidth="1"/>
    <col min="16134" max="16134" width="10.42578125" style="16" customWidth="1"/>
    <col min="16135" max="16135" width="10.28515625" style="16" customWidth="1"/>
    <col min="16136" max="16136" width="10.28515625" style="16" bestFit="1" customWidth="1"/>
    <col min="16137" max="16137" width="11.42578125" style="16" customWidth="1"/>
    <col min="16138" max="16139" width="11.5703125" style="16" customWidth="1"/>
    <col min="16140" max="16140" width="9.7109375" style="16" customWidth="1"/>
    <col min="16141" max="16142" width="9.28515625" style="16"/>
    <col min="16143" max="16143" width="11" style="16" customWidth="1"/>
    <col min="16144" max="16384" width="9.28515625" style="16"/>
  </cols>
  <sheetData>
    <row r="1" spans="1:23" s="3" customFormat="1" ht="13.5" x14ac:dyDescent="0.25">
      <c r="A1" s="1" t="s">
        <v>67</v>
      </c>
      <c r="B1" s="1"/>
      <c r="C1" s="1"/>
      <c r="D1" s="1"/>
      <c r="E1" s="2"/>
      <c r="F1" s="1"/>
      <c r="G1" s="1"/>
      <c r="H1" s="1"/>
      <c r="I1" s="2"/>
      <c r="J1" s="1"/>
      <c r="K1" s="1"/>
      <c r="L1" s="1"/>
      <c r="M1" s="1"/>
      <c r="N1" s="1"/>
      <c r="O1" s="1"/>
      <c r="P1" s="1"/>
      <c r="Q1" s="1"/>
      <c r="R1" s="1"/>
      <c r="S1" s="1"/>
      <c r="T1" s="1"/>
    </row>
    <row r="2" spans="1:23" s="3" customFormat="1" ht="13.5" x14ac:dyDescent="0.25">
      <c r="A2" s="1" t="s">
        <v>0</v>
      </c>
      <c r="B2" s="1"/>
      <c r="C2" s="1"/>
      <c r="D2" s="1"/>
      <c r="E2" s="1"/>
      <c r="F2" s="1"/>
      <c r="G2" s="1"/>
      <c r="H2" s="1"/>
      <c r="I2" s="1"/>
      <c r="J2" s="1"/>
      <c r="K2" s="1"/>
      <c r="L2" s="1"/>
      <c r="M2" s="1"/>
      <c r="N2" s="1"/>
      <c r="O2" s="1"/>
      <c r="P2" s="1"/>
      <c r="Q2" s="1"/>
      <c r="R2" s="1"/>
      <c r="S2" s="1"/>
      <c r="T2" s="1"/>
    </row>
    <row r="3" spans="1:23" s="9" customFormat="1" ht="39" x14ac:dyDescent="0.25">
      <c r="A3" s="4" t="s">
        <v>1</v>
      </c>
      <c r="B3" s="5" t="s">
        <v>2</v>
      </c>
      <c r="C3" s="6"/>
      <c r="D3" s="7" t="s">
        <v>73</v>
      </c>
      <c r="E3" s="7" t="s">
        <v>74</v>
      </c>
      <c r="F3" s="7" t="s">
        <v>75</v>
      </c>
      <c r="G3" s="7" t="s">
        <v>76</v>
      </c>
      <c r="H3" s="7" t="s">
        <v>77</v>
      </c>
      <c r="I3" s="7" t="s">
        <v>78</v>
      </c>
      <c r="J3" s="7" t="s">
        <v>79</v>
      </c>
      <c r="K3" s="7" t="s">
        <v>80</v>
      </c>
      <c r="L3" s="7" t="s">
        <v>81</v>
      </c>
      <c r="M3" s="7" t="s">
        <v>82</v>
      </c>
      <c r="N3" s="7" t="s">
        <v>83</v>
      </c>
      <c r="O3" s="7" t="s">
        <v>3</v>
      </c>
      <c r="P3" s="7" t="s">
        <v>4</v>
      </c>
      <c r="Q3" s="7" t="s">
        <v>5</v>
      </c>
      <c r="R3" s="8"/>
      <c r="S3" s="8"/>
      <c r="T3" s="8"/>
      <c r="U3"/>
      <c r="V3"/>
      <c r="W3"/>
    </row>
    <row r="4" spans="1:23" ht="13.5" x14ac:dyDescent="0.25">
      <c r="A4" s="10" t="s">
        <v>6</v>
      </c>
      <c r="B4" s="11">
        <f>'[1]Final Budget'!C6</f>
        <v>0</v>
      </c>
      <c r="C4" s="12"/>
      <c r="D4" s="13"/>
      <c r="E4" s="14"/>
      <c r="F4" s="14"/>
      <c r="G4" s="14"/>
      <c r="H4" s="14"/>
      <c r="I4" s="14"/>
      <c r="J4" s="14"/>
      <c r="K4" s="14"/>
      <c r="L4" s="14"/>
      <c r="M4" s="14"/>
      <c r="N4" s="14"/>
      <c r="O4" s="14"/>
      <c r="P4" s="14"/>
      <c r="Q4" s="15">
        <f>SUM(D4:O4)</f>
        <v>0</v>
      </c>
      <c r="R4" s="8"/>
      <c r="S4" s="8"/>
      <c r="T4" s="8"/>
    </row>
    <row r="5" spans="1:23" ht="13.5" x14ac:dyDescent="0.25">
      <c r="A5" s="10" t="s">
        <v>7</v>
      </c>
      <c r="B5" s="11">
        <f>'[1]Final Budget'!C7</f>
        <v>0</v>
      </c>
      <c r="C5" s="12"/>
      <c r="D5" s="13"/>
      <c r="E5" s="13"/>
      <c r="F5" s="13"/>
      <c r="G5" s="13"/>
      <c r="H5" s="13"/>
      <c r="I5" s="13"/>
      <c r="J5" s="13"/>
      <c r="K5" s="13"/>
      <c r="L5" s="13"/>
      <c r="M5" s="13"/>
      <c r="N5" s="13"/>
      <c r="O5" s="13"/>
      <c r="P5" s="13"/>
      <c r="Q5" s="15">
        <f t="shared" ref="Q5:Q28" si="0">SUM(D5:O5)</f>
        <v>0</v>
      </c>
      <c r="R5" s="8"/>
      <c r="S5" s="8"/>
      <c r="T5" s="8"/>
    </row>
    <row r="6" spans="1:23" ht="13.5" x14ac:dyDescent="0.25">
      <c r="A6" s="10" t="s">
        <v>8</v>
      </c>
      <c r="B6" s="11">
        <f>'[1]Final Budget'!C10</f>
        <v>0</v>
      </c>
      <c r="C6" s="12"/>
      <c r="D6" s="13"/>
      <c r="E6" s="13"/>
      <c r="F6" s="13"/>
      <c r="G6" s="13"/>
      <c r="H6" s="13"/>
      <c r="I6" s="13"/>
      <c r="J6" s="13"/>
      <c r="K6" s="13"/>
      <c r="L6" s="13"/>
      <c r="M6" s="13"/>
      <c r="N6" s="13"/>
      <c r="O6" s="13"/>
      <c r="P6" s="13"/>
      <c r="Q6" s="15">
        <f t="shared" si="0"/>
        <v>0</v>
      </c>
      <c r="R6" s="8"/>
      <c r="S6" s="8"/>
      <c r="T6" s="8"/>
    </row>
    <row r="7" spans="1:23" ht="13.5" x14ac:dyDescent="0.25">
      <c r="A7" s="10" t="s">
        <v>9</v>
      </c>
      <c r="B7" s="11">
        <f>'[1]Final Budget'!C11</f>
        <v>0</v>
      </c>
      <c r="C7" s="12"/>
      <c r="D7" s="13"/>
      <c r="E7" s="13"/>
      <c r="F7" s="13"/>
      <c r="G7" s="13"/>
      <c r="H7" s="13"/>
      <c r="I7" s="13"/>
      <c r="J7" s="13"/>
      <c r="K7" s="13"/>
      <c r="L7" s="13"/>
      <c r="M7" s="13"/>
      <c r="N7" s="13"/>
      <c r="O7" s="13"/>
      <c r="P7" s="13"/>
      <c r="Q7" s="15">
        <f t="shared" si="0"/>
        <v>0</v>
      </c>
      <c r="R7" s="8"/>
      <c r="S7" s="8"/>
      <c r="T7" s="8"/>
    </row>
    <row r="8" spans="1:23" ht="13.5" x14ac:dyDescent="0.25">
      <c r="A8" s="17" t="s">
        <v>10</v>
      </c>
      <c r="B8" s="11">
        <f>SUM('[1]Final Budget'!C12:C16)</f>
        <v>0</v>
      </c>
      <c r="C8" s="12"/>
      <c r="D8" s="13"/>
      <c r="E8" s="13"/>
      <c r="F8" s="13"/>
      <c r="G8" s="13"/>
      <c r="H8" s="13"/>
      <c r="I8" s="13"/>
      <c r="J8" s="13"/>
      <c r="K8" s="13"/>
      <c r="L8" s="13"/>
      <c r="M8" s="13"/>
      <c r="N8" s="13"/>
      <c r="O8" s="13"/>
      <c r="P8" s="13"/>
      <c r="Q8" s="15">
        <f t="shared" si="0"/>
        <v>0</v>
      </c>
      <c r="R8" s="8"/>
      <c r="S8" s="8"/>
      <c r="T8" s="8"/>
    </row>
    <row r="9" spans="1:23" ht="13.5" x14ac:dyDescent="0.25">
      <c r="A9" s="17" t="s">
        <v>11</v>
      </c>
      <c r="B9" s="11">
        <f>'[1]Final Budget'!C19</f>
        <v>0</v>
      </c>
      <c r="C9" s="12"/>
      <c r="D9" s="13"/>
      <c r="E9" s="13"/>
      <c r="F9" s="13"/>
      <c r="G9" s="13"/>
      <c r="H9" s="13"/>
      <c r="I9" s="13"/>
      <c r="J9" s="13"/>
      <c r="K9" s="13"/>
      <c r="L9" s="13"/>
      <c r="M9" s="13"/>
      <c r="N9" s="13"/>
      <c r="O9" s="13"/>
      <c r="P9" s="13"/>
      <c r="Q9" s="15">
        <f t="shared" si="0"/>
        <v>0</v>
      </c>
      <c r="R9" s="8"/>
      <c r="S9" s="8"/>
      <c r="T9" s="8"/>
    </row>
    <row r="10" spans="1:23" ht="13.5" x14ac:dyDescent="0.25">
      <c r="A10" s="10" t="s">
        <v>12</v>
      </c>
      <c r="B10" s="11">
        <f>'[1]Final Budget'!C23</f>
        <v>0</v>
      </c>
      <c r="C10" s="12"/>
      <c r="D10" s="13"/>
      <c r="E10" s="13"/>
      <c r="F10" s="13"/>
      <c r="G10" s="13"/>
      <c r="H10" s="13"/>
      <c r="I10" s="13"/>
      <c r="J10" s="13"/>
      <c r="K10" s="13"/>
      <c r="L10" s="13"/>
      <c r="M10" s="13"/>
      <c r="N10" s="13"/>
      <c r="O10" s="13"/>
      <c r="P10" s="13"/>
      <c r="Q10" s="15">
        <f t="shared" si="0"/>
        <v>0</v>
      </c>
      <c r="R10" s="8"/>
      <c r="S10" s="8"/>
      <c r="T10" s="8"/>
    </row>
    <row r="11" spans="1:23" ht="13.5" x14ac:dyDescent="0.25">
      <c r="A11" s="10" t="s">
        <v>13</v>
      </c>
      <c r="B11" s="11">
        <f>'[1]Final Budget'!C24</f>
        <v>0</v>
      </c>
      <c r="C11" s="12"/>
      <c r="D11" s="13"/>
      <c r="E11" s="13"/>
      <c r="F11" s="13"/>
      <c r="G11" s="13"/>
      <c r="H11" s="13"/>
      <c r="I11" s="13"/>
      <c r="J11" s="13"/>
      <c r="K11" s="13"/>
      <c r="L11" s="13"/>
      <c r="M11" s="13"/>
      <c r="N11" s="13"/>
      <c r="O11" s="13"/>
      <c r="P11" s="13"/>
      <c r="Q11" s="15">
        <f t="shared" si="0"/>
        <v>0</v>
      </c>
      <c r="R11" s="8"/>
      <c r="S11" s="8"/>
      <c r="T11" s="8"/>
    </row>
    <row r="12" spans="1:23" ht="13.5" x14ac:dyDescent="0.25">
      <c r="A12" s="10" t="s">
        <v>14</v>
      </c>
      <c r="B12" s="11">
        <f>'[1]Final Budget'!C25</f>
        <v>0</v>
      </c>
      <c r="C12" s="12"/>
      <c r="D12" s="13"/>
      <c r="E12" s="13"/>
      <c r="F12" s="13"/>
      <c r="G12" s="13"/>
      <c r="H12" s="13"/>
      <c r="I12" s="13"/>
      <c r="J12" s="13"/>
      <c r="K12" s="13"/>
      <c r="L12" s="13"/>
      <c r="M12" s="13"/>
      <c r="N12" s="13"/>
      <c r="O12" s="13"/>
      <c r="P12" s="13"/>
      <c r="Q12" s="15">
        <f t="shared" si="0"/>
        <v>0</v>
      </c>
      <c r="R12" s="8"/>
      <c r="S12" s="8"/>
      <c r="T12" s="8"/>
    </row>
    <row r="13" spans="1:23" ht="13.5" x14ac:dyDescent="0.25">
      <c r="A13" s="17" t="s">
        <v>15</v>
      </c>
      <c r="B13" s="11">
        <f>'[1]Final Budget'!C26</f>
        <v>0</v>
      </c>
      <c r="C13" s="12"/>
      <c r="D13" s="13"/>
      <c r="E13" s="13"/>
      <c r="F13" s="13"/>
      <c r="G13" s="13"/>
      <c r="H13" s="13"/>
      <c r="I13" s="13"/>
      <c r="J13" s="13"/>
      <c r="K13" s="13"/>
      <c r="L13" s="13"/>
      <c r="M13" s="13"/>
      <c r="N13" s="13"/>
      <c r="O13" s="13"/>
      <c r="P13" s="13"/>
      <c r="Q13" s="15">
        <f t="shared" si="0"/>
        <v>0</v>
      </c>
      <c r="R13" s="8"/>
      <c r="S13" s="8"/>
      <c r="T13" s="8"/>
    </row>
    <row r="14" spans="1:23" ht="13.5" x14ac:dyDescent="0.25">
      <c r="A14" s="10" t="s">
        <v>16</v>
      </c>
      <c r="B14" s="11">
        <f>'[1]Final Budget'!C27</f>
        <v>0</v>
      </c>
      <c r="C14" s="12"/>
      <c r="D14" s="13"/>
      <c r="E14" s="13"/>
      <c r="F14" s="13"/>
      <c r="G14" s="13"/>
      <c r="H14" s="13"/>
      <c r="I14" s="13"/>
      <c r="J14" s="13"/>
      <c r="K14" s="13"/>
      <c r="L14" s="13"/>
      <c r="M14" s="13"/>
      <c r="N14" s="13"/>
      <c r="O14" s="13"/>
      <c r="P14" s="13"/>
      <c r="Q14" s="15">
        <f t="shared" si="0"/>
        <v>0</v>
      </c>
      <c r="R14" s="8"/>
      <c r="S14" s="8"/>
      <c r="T14" s="8"/>
    </row>
    <row r="15" spans="1:23" ht="13.5" x14ac:dyDescent="0.25">
      <c r="A15" s="10" t="s">
        <v>17</v>
      </c>
      <c r="B15" s="11">
        <f>'[1]Final Budget'!C28</f>
        <v>0</v>
      </c>
      <c r="C15" s="12"/>
      <c r="D15" s="13"/>
      <c r="E15" s="13"/>
      <c r="F15" s="13"/>
      <c r="G15" s="13"/>
      <c r="H15" s="13"/>
      <c r="I15" s="13"/>
      <c r="J15" s="13"/>
      <c r="K15" s="13"/>
      <c r="L15" s="13"/>
      <c r="M15" s="13"/>
      <c r="N15" s="13"/>
      <c r="O15" s="13"/>
      <c r="P15" s="13"/>
      <c r="Q15" s="15">
        <f t="shared" si="0"/>
        <v>0</v>
      </c>
      <c r="R15" s="8"/>
      <c r="S15" s="8"/>
      <c r="T15" s="8"/>
    </row>
    <row r="16" spans="1:23" ht="13.5" x14ac:dyDescent="0.25">
      <c r="A16" s="10" t="s">
        <v>18</v>
      </c>
      <c r="B16" s="11">
        <f>'[1]Final Budget'!C29</f>
        <v>0</v>
      </c>
      <c r="C16" s="12"/>
      <c r="D16" s="13"/>
      <c r="E16" s="13"/>
      <c r="F16" s="13"/>
      <c r="G16" s="13"/>
      <c r="H16" s="13"/>
      <c r="I16" s="13"/>
      <c r="J16" s="13"/>
      <c r="K16" s="13"/>
      <c r="L16" s="13"/>
      <c r="M16" s="13"/>
      <c r="N16" s="13"/>
      <c r="O16" s="13"/>
      <c r="P16" s="13"/>
      <c r="Q16" s="15">
        <f t="shared" si="0"/>
        <v>0</v>
      </c>
      <c r="R16" s="8"/>
      <c r="S16" s="8"/>
      <c r="T16" s="8"/>
    </row>
    <row r="17" spans="1:20" ht="13.5" x14ac:dyDescent="0.25">
      <c r="A17" s="10" t="s">
        <v>19</v>
      </c>
      <c r="B17" s="11">
        <f>'[1]Final Budget'!C30</f>
        <v>0</v>
      </c>
      <c r="C17" s="12"/>
      <c r="D17" s="13"/>
      <c r="E17" s="13"/>
      <c r="F17" s="13"/>
      <c r="G17" s="13"/>
      <c r="H17" s="13"/>
      <c r="I17" s="13"/>
      <c r="J17" s="13"/>
      <c r="K17" s="13"/>
      <c r="L17" s="13"/>
      <c r="M17" s="13"/>
      <c r="N17" s="13"/>
      <c r="O17" s="13"/>
      <c r="P17" s="13"/>
      <c r="Q17" s="15">
        <f t="shared" si="0"/>
        <v>0</v>
      </c>
      <c r="R17" s="8"/>
      <c r="S17" s="8"/>
      <c r="T17" s="8"/>
    </row>
    <row r="18" spans="1:20" ht="13.5" x14ac:dyDescent="0.25">
      <c r="A18" s="10" t="s">
        <v>20</v>
      </c>
      <c r="B18" s="11">
        <f>'[1]Final Budget'!C31</f>
        <v>0</v>
      </c>
      <c r="C18" s="12"/>
      <c r="D18" s="13"/>
      <c r="E18" s="13"/>
      <c r="F18" s="13"/>
      <c r="G18" s="13"/>
      <c r="H18" s="13"/>
      <c r="I18" s="13"/>
      <c r="J18" s="13"/>
      <c r="K18" s="13"/>
      <c r="L18" s="13"/>
      <c r="M18" s="13"/>
      <c r="N18" s="13"/>
      <c r="O18" s="13"/>
      <c r="P18" s="13"/>
      <c r="Q18" s="15">
        <f t="shared" si="0"/>
        <v>0</v>
      </c>
      <c r="R18" s="8"/>
      <c r="S18" s="8"/>
      <c r="T18" s="8"/>
    </row>
    <row r="19" spans="1:20" ht="13.5" x14ac:dyDescent="0.25">
      <c r="A19" s="10" t="s">
        <v>21</v>
      </c>
      <c r="B19" s="11">
        <f>'[1]Final Budget'!C32</f>
        <v>0</v>
      </c>
      <c r="C19" s="12"/>
      <c r="D19" s="13"/>
      <c r="E19" s="13"/>
      <c r="F19" s="13"/>
      <c r="G19" s="13"/>
      <c r="H19" s="13"/>
      <c r="I19" s="13"/>
      <c r="J19" s="13"/>
      <c r="K19" s="13"/>
      <c r="L19" s="13"/>
      <c r="M19" s="13"/>
      <c r="N19" s="13"/>
      <c r="O19" s="13"/>
      <c r="P19" s="13"/>
      <c r="Q19" s="15">
        <f t="shared" si="0"/>
        <v>0</v>
      </c>
      <c r="R19" s="8"/>
      <c r="S19" s="8"/>
      <c r="T19" s="8"/>
    </row>
    <row r="20" spans="1:20" ht="13.5" x14ac:dyDescent="0.25">
      <c r="A20" s="10" t="s">
        <v>22</v>
      </c>
      <c r="B20" s="11">
        <f>'[1]Final Budget'!C33</f>
        <v>0</v>
      </c>
      <c r="C20" s="12"/>
      <c r="D20" s="13"/>
      <c r="E20" s="13"/>
      <c r="F20" s="13"/>
      <c r="G20" s="13"/>
      <c r="H20" s="13"/>
      <c r="I20" s="13"/>
      <c r="J20" s="13"/>
      <c r="K20" s="13"/>
      <c r="L20" s="13"/>
      <c r="M20" s="13"/>
      <c r="N20" s="13"/>
      <c r="O20" s="13"/>
      <c r="P20" s="13"/>
      <c r="Q20" s="15">
        <f t="shared" si="0"/>
        <v>0</v>
      </c>
      <c r="R20" s="8"/>
      <c r="S20" s="8"/>
      <c r="T20" s="8"/>
    </row>
    <row r="21" spans="1:20" ht="13.5" x14ac:dyDescent="0.25">
      <c r="A21" s="10" t="s">
        <v>23</v>
      </c>
      <c r="B21" s="11">
        <f>'[1]Final Budget'!C34</f>
        <v>0</v>
      </c>
      <c r="C21" s="12"/>
      <c r="D21" s="13"/>
      <c r="E21" s="13"/>
      <c r="F21" s="13"/>
      <c r="G21" s="13"/>
      <c r="H21" s="13"/>
      <c r="I21" s="13"/>
      <c r="J21" s="13"/>
      <c r="K21" s="13"/>
      <c r="L21" s="13"/>
      <c r="M21" s="13"/>
      <c r="N21" s="13"/>
      <c r="O21" s="13"/>
      <c r="P21" s="13"/>
      <c r="Q21" s="15">
        <f t="shared" si="0"/>
        <v>0</v>
      </c>
      <c r="R21" s="8"/>
      <c r="S21" s="8"/>
      <c r="T21" s="8"/>
    </row>
    <row r="22" spans="1:20" ht="13.5" x14ac:dyDescent="0.25">
      <c r="A22" s="10" t="s">
        <v>24</v>
      </c>
      <c r="B22" s="11">
        <f>'[1]Final Budget'!C35</f>
        <v>0</v>
      </c>
      <c r="C22" s="12"/>
      <c r="D22" s="13"/>
      <c r="E22" s="13"/>
      <c r="F22" s="13"/>
      <c r="G22" s="13"/>
      <c r="H22" s="13"/>
      <c r="I22" s="13"/>
      <c r="J22" s="13"/>
      <c r="K22" s="13"/>
      <c r="L22" s="13"/>
      <c r="M22" s="13"/>
      <c r="N22" s="13"/>
      <c r="O22" s="13"/>
      <c r="P22" s="13"/>
      <c r="Q22" s="15">
        <f t="shared" si="0"/>
        <v>0</v>
      </c>
      <c r="R22" s="8"/>
      <c r="S22" s="8"/>
      <c r="T22" s="8"/>
    </row>
    <row r="23" spans="1:20" ht="13.5" x14ac:dyDescent="0.25">
      <c r="A23" s="10" t="s">
        <v>25</v>
      </c>
      <c r="B23" s="11">
        <f>'[1]Final Budget'!C36</f>
        <v>0</v>
      </c>
      <c r="C23" s="12"/>
      <c r="D23" s="13"/>
      <c r="E23" s="13"/>
      <c r="F23" s="13"/>
      <c r="G23" s="13"/>
      <c r="H23" s="13"/>
      <c r="I23" s="13"/>
      <c r="J23" s="13"/>
      <c r="K23" s="13"/>
      <c r="L23" s="13"/>
      <c r="M23" s="13"/>
      <c r="N23" s="13"/>
      <c r="O23" s="13"/>
      <c r="P23" s="13"/>
      <c r="Q23" s="15">
        <f t="shared" si="0"/>
        <v>0</v>
      </c>
      <c r="R23" s="8"/>
      <c r="S23" s="8"/>
      <c r="T23" s="8"/>
    </row>
    <row r="24" spans="1:20" ht="13.5" x14ac:dyDescent="0.25">
      <c r="A24" s="10" t="s">
        <v>26</v>
      </c>
      <c r="B24" s="11">
        <f>'[1]Final Budget'!C37</f>
        <v>0</v>
      </c>
      <c r="C24" s="12"/>
      <c r="D24" s="13"/>
      <c r="E24" s="13"/>
      <c r="F24" s="13"/>
      <c r="G24" s="13"/>
      <c r="H24" s="13"/>
      <c r="I24" s="13"/>
      <c r="J24" s="13"/>
      <c r="K24" s="13"/>
      <c r="L24" s="13"/>
      <c r="M24" s="13"/>
      <c r="N24" s="13"/>
      <c r="O24" s="13"/>
      <c r="P24" s="13"/>
      <c r="Q24" s="15">
        <f t="shared" si="0"/>
        <v>0</v>
      </c>
      <c r="R24" s="8"/>
      <c r="S24" s="8"/>
      <c r="T24" s="8"/>
    </row>
    <row r="25" spans="1:20" ht="13.5" x14ac:dyDescent="0.25">
      <c r="A25" s="10" t="s">
        <v>27</v>
      </c>
      <c r="B25" s="11">
        <f>'[1]Final Budget'!C38</f>
        <v>0</v>
      </c>
      <c r="C25" s="12"/>
      <c r="D25" s="13"/>
      <c r="E25" s="13"/>
      <c r="F25" s="13"/>
      <c r="G25" s="13"/>
      <c r="H25" s="13"/>
      <c r="I25" s="13"/>
      <c r="J25" s="13"/>
      <c r="K25" s="13"/>
      <c r="L25" s="13"/>
      <c r="M25" s="13"/>
      <c r="N25" s="13"/>
      <c r="O25" s="13"/>
      <c r="P25" s="13"/>
      <c r="Q25" s="15">
        <f t="shared" si="0"/>
        <v>0</v>
      </c>
      <c r="R25" s="8"/>
      <c r="S25" s="8"/>
      <c r="T25" s="8"/>
    </row>
    <row r="26" spans="1:20" ht="13.5" x14ac:dyDescent="0.25">
      <c r="A26" s="10" t="s">
        <v>28</v>
      </c>
      <c r="B26" s="11">
        <f>'[1]Final Budget'!C39</f>
        <v>0</v>
      </c>
      <c r="C26" s="12"/>
      <c r="D26" s="13"/>
      <c r="E26" s="13"/>
      <c r="F26" s="13"/>
      <c r="G26" s="13"/>
      <c r="H26" s="13"/>
      <c r="I26" s="13"/>
      <c r="J26" s="13"/>
      <c r="K26" s="13"/>
      <c r="L26" s="13"/>
      <c r="M26" s="13"/>
      <c r="N26" s="13"/>
      <c r="O26" s="13"/>
      <c r="P26" s="13"/>
      <c r="Q26" s="15">
        <f t="shared" si="0"/>
        <v>0</v>
      </c>
      <c r="R26" s="8"/>
      <c r="S26" s="8"/>
      <c r="T26" s="8"/>
    </row>
    <row r="27" spans="1:20" ht="13.5" x14ac:dyDescent="0.25">
      <c r="A27" s="10" t="s">
        <v>29</v>
      </c>
      <c r="B27" s="11">
        <f>'[1]Final Budget'!C40</f>
        <v>0</v>
      </c>
      <c r="C27" s="12"/>
      <c r="D27" s="18"/>
      <c r="E27" s="18"/>
      <c r="F27" s="18"/>
      <c r="G27" s="18"/>
      <c r="H27" s="18"/>
      <c r="I27" s="18"/>
      <c r="J27" s="18"/>
      <c r="K27" s="18"/>
      <c r="L27" s="18"/>
      <c r="M27" s="18"/>
      <c r="N27" s="18"/>
      <c r="O27" s="18"/>
      <c r="P27" s="18"/>
      <c r="Q27" s="19">
        <f t="shared" si="0"/>
        <v>0</v>
      </c>
      <c r="R27" s="8"/>
      <c r="S27" s="8"/>
      <c r="T27" s="8"/>
    </row>
    <row r="28" spans="1:20" customFormat="1" ht="15" x14ac:dyDescent="0.25">
      <c r="A28" s="10" t="s">
        <v>30</v>
      </c>
      <c r="B28" s="11">
        <f>'[1]Final Budget'!C41</f>
        <v>0</v>
      </c>
      <c r="C28" s="8"/>
      <c r="D28" s="20"/>
      <c r="E28" s="20"/>
      <c r="F28" s="20"/>
      <c r="G28" s="20"/>
      <c r="H28" s="20"/>
      <c r="I28" s="20"/>
      <c r="J28" s="20"/>
      <c r="K28" s="20"/>
      <c r="L28" s="20"/>
      <c r="M28" s="20"/>
      <c r="N28" s="20"/>
      <c r="O28" s="20"/>
      <c r="P28" s="20"/>
      <c r="Q28" s="11">
        <f t="shared" si="0"/>
        <v>0</v>
      </c>
      <c r="R28" s="8"/>
      <c r="S28" s="8"/>
      <c r="T28" s="8"/>
    </row>
    <row r="29" spans="1:20" customFormat="1" ht="15" x14ac:dyDescent="0.25">
      <c r="A29" s="10"/>
      <c r="B29" s="21"/>
      <c r="C29" s="8"/>
      <c r="D29" s="8"/>
      <c r="E29" s="8"/>
      <c r="F29" s="8"/>
      <c r="G29" s="8"/>
      <c r="H29" s="8"/>
      <c r="I29" s="8"/>
      <c r="J29" s="8"/>
      <c r="K29" s="8"/>
      <c r="L29" s="8"/>
      <c r="M29" s="8"/>
      <c r="N29" s="8"/>
      <c r="O29" s="8"/>
      <c r="P29" s="8"/>
      <c r="Q29" s="8"/>
      <c r="R29" s="8"/>
      <c r="S29" s="8"/>
      <c r="T29" s="8"/>
    </row>
    <row r="30" spans="1:20" ht="13.5" x14ac:dyDescent="0.25">
      <c r="A30" s="8" t="s">
        <v>31</v>
      </c>
      <c r="B30" s="11">
        <f>SUM(B4:B28)</f>
        <v>0</v>
      </c>
      <c r="C30" s="22"/>
      <c r="D30" s="11">
        <f t="shared" ref="D30:Q30" si="1">SUM(D4:D28)</f>
        <v>0</v>
      </c>
      <c r="E30" s="11">
        <f t="shared" si="1"/>
        <v>0</v>
      </c>
      <c r="F30" s="11">
        <f t="shared" si="1"/>
        <v>0</v>
      </c>
      <c r="G30" s="11">
        <f t="shared" si="1"/>
        <v>0</v>
      </c>
      <c r="H30" s="11">
        <f t="shared" si="1"/>
        <v>0</v>
      </c>
      <c r="I30" s="11">
        <f t="shared" si="1"/>
        <v>0</v>
      </c>
      <c r="J30" s="11">
        <f t="shared" si="1"/>
        <v>0</v>
      </c>
      <c r="K30" s="11">
        <f t="shared" si="1"/>
        <v>0</v>
      </c>
      <c r="L30" s="11">
        <f t="shared" si="1"/>
        <v>0</v>
      </c>
      <c r="M30" s="11">
        <f t="shared" si="1"/>
        <v>0</v>
      </c>
      <c r="N30" s="11">
        <f t="shared" si="1"/>
        <v>0</v>
      </c>
      <c r="O30" s="11">
        <f t="shared" si="1"/>
        <v>0</v>
      </c>
      <c r="P30" s="11">
        <f t="shared" si="1"/>
        <v>0</v>
      </c>
      <c r="Q30" s="11">
        <f t="shared" si="1"/>
        <v>0</v>
      </c>
      <c r="R30" s="8"/>
      <c r="S30" s="8"/>
      <c r="T30" s="8"/>
    </row>
    <row r="31" spans="1:20" ht="13.5" x14ac:dyDescent="0.25">
      <c r="A31" s="8"/>
      <c r="B31" s="23"/>
      <c r="C31" s="12"/>
      <c r="D31" s="24"/>
      <c r="E31" s="24"/>
      <c r="F31" s="24"/>
      <c r="G31" s="24"/>
      <c r="H31" s="24"/>
      <c r="I31" s="24"/>
      <c r="J31" s="25"/>
      <c r="K31" s="25"/>
      <c r="L31" s="25"/>
      <c r="M31" s="25"/>
      <c r="N31" s="25"/>
      <c r="O31" s="25"/>
      <c r="P31" s="25"/>
      <c r="Q31" s="25"/>
      <c r="R31" s="8"/>
      <c r="S31" s="8"/>
      <c r="T31" s="8"/>
    </row>
    <row r="32" spans="1:20" ht="13.5" x14ac:dyDescent="0.25">
      <c r="A32" s="4"/>
      <c r="B32" s="26"/>
      <c r="C32" s="12"/>
      <c r="D32" s="27"/>
      <c r="E32" s="27"/>
      <c r="F32" s="27"/>
      <c r="G32" s="27"/>
      <c r="H32" s="27"/>
      <c r="I32" s="27"/>
      <c r="J32" s="28"/>
      <c r="K32" s="28"/>
      <c r="L32" s="28"/>
      <c r="M32" s="28"/>
      <c r="N32" s="28"/>
      <c r="O32" s="28"/>
      <c r="P32" s="28"/>
      <c r="Q32" s="28"/>
      <c r="R32" s="8"/>
      <c r="S32" s="8"/>
      <c r="T32" s="8"/>
    </row>
    <row r="33" spans="1:18" ht="13.5" x14ac:dyDescent="0.25">
      <c r="A33" s="8" t="s">
        <v>68</v>
      </c>
      <c r="B33" s="8"/>
      <c r="C33" s="8"/>
      <c r="D33" s="8"/>
    </row>
    <row r="34" spans="1:18" ht="13.5" x14ac:dyDescent="0.25">
      <c r="A34" s="8" t="s">
        <v>69</v>
      </c>
      <c r="B34" s="8"/>
      <c r="C34" s="8"/>
      <c r="D34" s="8"/>
    </row>
    <row r="35" spans="1:18" ht="39.6" customHeight="1" x14ac:dyDescent="0.25">
      <c r="A35" s="1" t="s">
        <v>70</v>
      </c>
      <c r="B35" s="8" t="s">
        <v>71</v>
      </c>
      <c r="C35" s="8"/>
      <c r="D35" s="8" t="s">
        <v>72</v>
      </c>
      <c r="E35" s="8" t="s">
        <v>84</v>
      </c>
      <c r="F35" s="8" t="s">
        <v>85</v>
      </c>
      <c r="G35" s="8" t="s">
        <v>86</v>
      </c>
      <c r="H35" s="8" t="s">
        <v>87</v>
      </c>
    </row>
    <row r="36" spans="1:18" ht="13.5" x14ac:dyDescent="0.25">
      <c r="A36" s="8"/>
      <c r="B36" s="8"/>
      <c r="C36" s="8"/>
      <c r="D36" s="8"/>
    </row>
    <row r="37" spans="1:18" ht="13.5" x14ac:dyDescent="0.25">
      <c r="A37" s="8"/>
      <c r="B37" s="8"/>
      <c r="C37" s="8"/>
      <c r="D37" s="8"/>
    </row>
    <row r="38" spans="1:18" ht="13.5" x14ac:dyDescent="0.25">
      <c r="A38" s="8"/>
      <c r="B38" s="8"/>
      <c r="C38" s="8"/>
      <c r="D38" s="8"/>
    </row>
    <row r="39" spans="1:18" ht="13.5" x14ac:dyDescent="0.25">
      <c r="A39" s="8"/>
      <c r="B39" s="8"/>
      <c r="C39" s="8"/>
      <c r="D39" s="8"/>
    </row>
    <row r="40" spans="1:18" ht="15" x14ac:dyDescent="0.25">
      <c r="A40" s="29"/>
      <c r="B40" s="30"/>
      <c r="C40" s="29"/>
      <c r="D40" s="29"/>
      <c r="E40" s="29"/>
      <c r="F40" s="29"/>
      <c r="G40" s="31"/>
      <c r="H40" s="29"/>
      <c r="I40" s="29"/>
      <c r="J40" s="29"/>
      <c r="K40" s="29"/>
      <c r="L40" s="29"/>
      <c r="M40" s="29"/>
      <c r="N40" s="29"/>
      <c r="O40" s="29"/>
      <c r="P40" s="29"/>
      <c r="Q40" s="29"/>
      <c r="R40" s="29"/>
    </row>
    <row r="41" spans="1:18" ht="13.5" x14ac:dyDescent="0.25">
      <c r="B41" s="32"/>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B4F52A-8E02-4B5A-AA58-13B4AFE708C9}">
  <dimension ref="A2:I259"/>
  <sheetViews>
    <sheetView topLeftCell="A241" workbookViewId="0">
      <selection activeCell="E12" sqref="E12"/>
    </sheetView>
  </sheetViews>
  <sheetFormatPr defaultRowHeight="15" x14ac:dyDescent="0.25"/>
  <cols>
    <col min="2" max="2" width="23.42578125" bestFit="1" customWidth="1"/>
    <col min="3" max="3" width="16" bestFit="1" customWidth="1"/>
    <col min="4" max="4" width="14.42578125" bestFit="1" customWidth="1"/>
    <col min="5" max="5" width="11.28515625" customWidth="1"/>
    <col min="6" max="6" width="12.85546875" bestFit="1" customWidth="1"/>
    <col min="7" max="8" width="14" bestFit="1" customWidth="1"/>
    <col min="9" max="9" width="11" bestFit="1" customWidth="1"/>
  </cols>
  <sheetData>
    <row r="2" spans="1:9" ht="15.75" x14ac:dyDescent="0.25">
      <c r="B2" s="69" t="s">
        <v>63</v>
      </c>
      <c r="C2" s="69"/>
      <c r="D2" s="69"/>
      <c r="E2" s="69"/>
      <c r="F2" s="69"/>
      <c r="G2" s="69"/>
      <c r="H2" s="69"/>
    </row>
    <row r="3" spans="1:9" ht="15.75" x14ac:dyDescent="0.25">
      <c r="B3" s="70" t="s">
        <v>64</v>
      </c>
      <c r="C3" s="70"/>
      <c r="D3" s="70"/>
      <c r="E3" s="70"/>
      <c r="F3" s="70"/>
      <c r="G3" s="70"/>
      <c r="H3" s="70"/>
    </row>
    <row r="4" spans="1:9" x14ac:dyDescent="0.25">
      <c r="B4" s="71" t="s">
        <v>32</v>
      </c>
      <c r="C4" s="71"/>
      <c r="D4" s="71"/>
      <c r="E4" s="71"/>
      <c r="F4" s="71"/>
      <c r="G4" s="71"/>
      <c r="H4" s="71"/>
    </row>
    <row r="5" spans="1:9" x14ac:dyDescent="0.25">
      <c r="B5" s="72" t="s">
        <v>33</v>
      </c>
      <c r="C5" s="72"/>
      <c r="D5" s="72"/>
      <c r="E5" s="72"/>
      <c r="F5" s="72"/>
      <c r="G5" s="72"/>
      <c r="H5" s="72"/>
    </row>
    <row r="6" spans="1:9" x14ac:dyDescent="0.25">
      <c r="B6" s="34"/>
    </row>
    <row r="8" spans="1:9" x14ac:dyDescent="0.25">
      <c r="B8" t="s">
        <v>34</v>
      </c>
      <c r="C8" s="35">
        <v>1000000</v>
      </c>
      <c r="D8" t="str">
        <f>+IF(ROUND(C8-$D$259,2)=0,"","ADD!")</f>
        <v/>
      </c>
    </row>
    <row r="9" spans="1:9" x14ac:dyDescent="0.25">
      <c r="B9" t="s">
        <v>35</v>
      </c>
      <c r="C9" s="36">
        <v>40969</v>
      </c>
    </row>
    <row r="10" spans="1:9" x14ac:dyDescent="0.25">
      <c r="B10" t="s">
        <v>36</v>
      </c>
      <c r="C10" s="37" t="str">
        <f>"FY"&amp;RIGHT(YEAR($C$9)+IF(MONTH($C$9)&gt;6,1,0),2)</f>
        <v>FY12</v>
      </c>
    </row>
    <row r="11" spans="1:9" x14ac:dyDescent="0.25">
      <c r="B11" t="s">
        <v>37</v>
      </c>
      <c r="C11">
        <v>20</v>
      </c>
    </row>
    <row r="12" spans="1:9" x14ac:dyDescent="0.25">
      <c r="B12" t="s">
        <v>38</v>
      </c>
      <c r="C12">
        <f>C11*12</f>
        <v>240</v>
      </c>
    </row>
    <row r="13" spans="1:9" x14ac:dyDescent="0.25">
      <c r="C13" s="38"/>
    </row>
    <row r="15" spans="1:9" x14ac:dyDescent="0.25">
      <c r="B15" s="33" t="s">
        <v>39</v>
      </c>
      <c r="C15" s="33" t="s">
        <v>40</v>
      </c>
      <c r="E15" s="33" t="s">
        <v>41</v>
      </c>
      <c r="G15" s="33" t="s">
        <v>42</v>
      </c>
      <c r="H15" s="33" t="s">
        <v>43</v>
      </c>
    </row>
    <row r="16" spans="1:9" x14ac:dyDescent="0.25">
      <c r="A16" s="33" t="s">
        <v>44</v>
      </c>
      <c r="B16" s="39">
        <v>37072</v>
      </c>
      <c r="C16" s="39" t="s">
        <v>45</v>
      </c>
      <c r="D16" s="33" t="s">
        <v>46</v>
      </c>
      <c r="E16" s="39" t="s">
        <v>47</v>
      </c>
      <c r="F16" s="33" t="s">
        <v>41</v>
      </c>
      <c r="G16" s="39" t="s">
        <v>48</v>
      </c>
      <c r="H16" s="39" t="s">
        <v>45</v>
      </c>
      <c r="I16" s="33" t="s">
        <v>49</v>
      </c>
    </row>
    <row r="17" spans="1:9" x14ac:dyDescent="0.25">
      <c r="A17" s="40"/>
      <c r="B17" s="40"/>
      <c r="C17" s="40"/>
      <c r="D17" s="40"/>
      <c r="E17" s="40"/>
      <c r="F17" s="40"/>
      <c r="G17" s="40"/>
      <c r="H17" s="40"/>
      <c r="I17" s="40"/>
    </row>
    <row r="18" spans="1:9" x14ac:dyDescent="0.25">
      <c r="A18">
        <v>1</v>
      </c>
      <c r="B18" s="41">
        <f>C9</f>
        <v>40969</v>
      </c>
      <c r="C18" s="42">
        <f>+C8</f>
        <v>1000000</v>
      </c>
      <c r="D18" s="43">
        <f>-PPMT($E18/12,1,$C$12-$A18+1,$C18)</f>
        <v>2295.5397452590532</v>
      </c>
      <c r="E18" s="44">
        <f>LOOKUP($I18,[2]BDR!$B$6:$B$66,[2]BDR!$C$6:$C$66)</f>
        <v>5.5E-2</v>
      </c>
      <c r="F18" s="45">
        <f>+SUM(D18:D$258)*$E18/12</f>
        <v>4583.3333333333358</v>
      </c>
      <c r="G18" s="45">
        <f>F18+D18</f>
        <v>6878.873078592389</v>
      </c>
      <c r="H18" s="45">
        <f>C18-D18</f>
        <v>997704.4602547409</v>
      </c>
      <c r="I18">
        <f>+YEAR($B18)+IF(MONTH($B18)&gt;6,1,0)</f>
        <v>2012</v>
      </c>
    </row>
    <row r="19" spans="1:9" x14ac:dyDescent="0.25">
      <c r="A19">
        <f>+A18+1</f>
        <v>2</v>
      </c>
      <c r="B19" s="46">
        <f>+DATE(YEAR(B18),MONTH(B18)+1,1)</f>
        <v>41000</v>
      </c>
      <c r="C19" s="43">
        <f>+C18-D18</f>
        <v>997704.4602547409</v>
      </c>
      <c r="D19" s="43">
        <f>-PPMT($E19/12,1,$C$12-$A19+1,$C19)</f>
        <v>2306.0609690914907</v>
      </c>
      <c r="E19" s="44">
        <f>LOOKUP($I19,[2]BDR!$B$6:$B$66,[2]BDR!$C$6:$C$66)</f>
        <v>5.5E-2</v>
      </c>
      <c r="F19" s="45">
        <f>+SUM(D19:D$258)*$E19/12</f>
        <v>4572.8121095008983</v>
      </c>
      <c r="G19" s="45">
        <f>F19+D19</f>
        <v>6878.873078592389</v>
      </c>
      <c r="H19" s="45">
        <f>C19-D19</f>
        <v>995398.39928564942</v>
      </c>
      <c r="I19">
        <f>+YEAR($B19)+IF(MONTH($B19)&gt;6,1,0)</f>
        <v>2012</v>
      </c>
    </row>
    <row r="20" spans="1:9" x14ac:dyDescent="0.25">
      <c r="A20">
        <f t="shared" ref="A20:A83" si="0">+A19+1</f>
        <v>3</v>
      </c>
      <c r="B20" s="46">
        <f t="shared" ref="B20:B83" si="1">+DATE(YEAR(B19),MONTH(B19)+1,1)</f>
        <v>41030</v>
      </c>
      <c r="C20" s="43">
        <f t="shared" ref="C20:C83" si="2">+C19-D19</f>
        <v>995398.39928564942</v>
      </c>
      <c r="D20" s="43">
        <f t="shared" ref="D20:D83" si="3">-PPMT($E20/12,1,$C$12-$A20+1,$C20)</f>
        <v>2316.630415199827</v>
      </c>
      <c r="E20" s="44">
        <f>LOOKUP($I20,[2]BDR!$B$6:$B$66,[2]BDR!$C$6:$C$66)</f>
        <v>5.5E-2</v>
      </c>
      <c r="F20" s="45">
        <f>+SUM(D20:D$258)*$E20/12</f>
        <v>4562.2426633925616</v>
      </c>
      <c r="G20" s="45">
        <f t="shared" ref="G20:G83" si="4">F20+D20</f>
        <v>6878.873078592389</v>
      </c>
      <c r="H20" s="45">
        <f t="shared" ref="H20:H83" si="5">C20-D20</f>
        <v>993081.76887044962</v>
      </c>
      <c r="I20">
        <f t="shared" ref="I20:I83" si="6">+YEAR($B20)+IF(MONTH($B20)&gt;6,1,0)</f>
        <v>2012</v>
      </c>
    </row>
    <row r="21" spans="1:9" x14ac:dyDescent="0.25">
      <c r="A21">
        <f t="shared" si="0"/>
        <v>4</v>
      </c>
      <c r="B21" s="46">
        <f t="shared" si="1"/>
        <v>41061</v>
      </c>
      <c r="C21" s="43">
        <f t="shared" si="2"/>
        <v>993081.76887044962</v>
      </c>
      <c r="D21" s="43">
        <f t="shared" si="3"/>
        <v>2327.248304602826</v>
      </c>
      <c r="E21" s="44">
        <f>LOOKUP($I21,[2]BDR!$B$6:$B$66,[2]BDR!$C$6:$C$66)</f>
        <v>5.5E-2</v>
      </c>
      <c r="F21" s="45">
        <f>+SUM(D21:D$258)*$E21/12</f>
        <v>4551.6247739895634</v>
      </c>
      <c r="G21" s="45">
        <f t="shared" si="4"/>
        <v>6878.873078592389</v>
      </c>
      <c r="H21" s="45">
        <f t="shared" si="5"/>
        <v>990754.52056584682</v>
      </c>
      <c r="I21">
        <f t="shared" si="6"/>
        <v>2012</v>
      </c>
    </row>
    <row r="22" spans="1:9" x14ac:dyDescent="0.25">
      <c r="A22">
        <f t="shared" si="0"/>
        <v>5</v>
      </c>
      <c r="B22" s="46">
        <f t="shared" si="1"/>
        <v>41091</v>
      </c>
      <c r="C22" s="43">
        <f t="shared" si="2"/>
        <v>990754.52056584682</v>
      </c>
      <c r="D22" s="43">
        <f t="shared" si="3"/>
        <v>2337.9148593322557</v>
      </c>
      <c r="E22" s="44">
        <f>LOOKUP($I22,[2]BDR!$B$6:$B$66,[2]BDR!$C$6:$C$66)</f>
        <v>5.5E-2</v>
      </c>
      <c r="F22" s="45">
        <f>+SUM(D22:D$258)*$E22/12</f>
        <v>4540.9582192601329</v>
      </c>
      <c r="G22" s="45">
        <f t="shared" si="4"/>
        <v>6878.873078592389</v>
      </c>
      <c r="H22" s="45">
        <f t="shared" si="5"/>
        <v>988416.60570651456</v>
      </c>
      <c r="I22">
        <f t="shared" si="6"/>
        <v>2013</v>
      </c>
    </row>
    <row r="23" spans="1:9" x14ac:dyDescent="0.25">
      <c r="A23">
        <f t="shared" si="0"/>
        <v>6</v>
      </c>
      <c r="B23" s="46">
        <f t="shared" si="1"/>
        <v>41122</v>
      </c>
      <c r="C23" s="43">
        <f t="shared" si="2"/>
        <v>988416.60570651456</v>
      </c>
      <c r="D23" s="43">
        <f t="shared" si="3"/>
        <v>2348.6303024375279</v>
      </c>
      <c r="E23" s="44">
        <f>LOOKUP($I23,[2]BDR!$B$6:$B$66,[2]BDR!$C$6:$C$66)</f>
        <v>5.5E-2</v>
      </c>
      <c r="F23" s="45">
        <f>+SUM(D23:D$258)*$E23/12</f>
        <v>4530.2427761548606</v>
      </c>
      <c r="G23" s="45">
        <f t="shared" si="4"/>
        <v>6878.873078592389</v>
      </c>
      <c r="H23" s="45">
        <f t="shared" si="5"/>
        <v>986067.97540407698</v>
      </c>
      <c r="I23">
        <f t="shared" si="6"/>
        <v>2013</v>
      </c>
    </row>
    <row r="24" spans="1:9" x14ac:dyDescent="0.25">
      <c r="A24">
        <f t="shared" si="0"/>
        <v>7</v>
      </c>
      <c r="B24" s="46">
        <f t="shared" si="1"/>
        <v>41153</v>
      </c>
      <c r="C24" s="43">
        <f t="shared" si="2"/>
        <v>986067.97540407698</v>
      </c>
      <c r="D24" s="43">
        <f t="shared" si="3"/>
        <v>2359.3948579903672</v>
      </c>
      <c r="E24" s="44">
        <f>LOOKUP($I24,[2]BDR!$B$6:$B$66,[2]BDR!$C$6:$C$66)</f>
        <v>5.5E-2</v>
      </c>
      <c r="F24" s="45">
        <f>+SUM(D24:D$258)*$E24/12</f>
        <v>4519.4782206020227</v>
      </c>
      <c r="G24" s="45">
        <f t="shared" si="4"/>
        <v>6878.8730785923899</v>
      </c>
      <c r="H24" s="45">
        <f t="shared" si="5"/>
        <v>983708.58054608665</v>
      </c>
      <c r="I24">
        <f t="shared" si="6"/>
        <v>2013</v>
      </c>
    </row>
    <row r="25" spans="1:9" x14ac:dyDescent="0.25">
      <c r="A25">
        <f t="shared" si="0"/>
        <v>8</v>
      </c>
      <c r="B25" s="46">
        <f t="shared" si="1"/>
        <v>41183</v>
      </c>
      <c r="C25" s="43">
        <f t="shared" si="2"/>
        <v>983708.58054608665</v>
      </c>
      <c r="D25" s="43">
        <f t="shared" si="3"/>
        <v>2370.2087510894894</v>
      </c>
      <c r="E25" s="44">
        <f>LOOKUP($I25,[2]BDR!$B$6:$B$66,[2]BDR!$C$6:$C$66)</f>
        <v>5.5E-2</v>
      </c>
      <c r="F25" s="45">
        <f>+SUM(D25:D$258)*$E25/12</f>
        <v>4508.664327502901</v>
      </c>
      <c r="G25" s="45">
        <f t="shared" si="4"/>
        <v>6878.8730785923908</v>
      </c>
      <c r="H25" s="45">
        <f t="shared" si="5"/>
        <v>981338.37179499713</v>
      </c>
      <c r="I25">
        <f t="shared" si="6"/>
        <v>2013</v>
      </c>
    </row>
    <row r="26" spans="1:9" x14ac:dyDescent="0.25">
      <c r="A26">
        <f t="shared" si="0"/>
        <v>9</v>
      </c>
      <c r="B26" s="46">
        <f t="shared" si="1"/>
        <v>41214</v>
      </c>
      <c r="C26" s="43">
        <f t="shared" si="2"/>
        <v>981338.37179499713</v>
      </c>
      <c r="D26" s="43">
        <f t="shared" si="3"/>
        <v>2381.0722078653166</v>
      </c>
      <c r="E26" s="44">
        <f>LOOKUP($I26,[2]BDR!$B$6:$B$66,[2]BDR!$C$6:$C$66)</f>
        <v>5.5E-2</v>
      </c>
      <c r="F26" s="45">
        <f>+SUM(D26:D$258)*$E26/12</f>
        <v>4497.8008707270728</v>
      </c>
      <c r="G26" s="45">
        <f t="shared" si="4"/>
        <v>6878.873078592389</v>
      </c>
      <c r="H26" s="45">
        <f t="shared" si="5"/>
        <v>978957.29958713183</v>
      </c>
      <c r="I26">
        <f t="shared" si="6"/>
        <v>2013</v>
      </c>
    </row>
    <row r="27" spans="1:9" x14ac:dyDescent="0.25">
      <c r="A27">
        <f t="shared" si="0"/>
        <v>10</v>
      </c>
      <c r="B27" s="46">
        <f t="shared" si="1"/>
        <v>41244</v>
      </c>
      <c r="C27" s="43">
        <f t="shared" si="2"/>
        <v>978957.29958713183</v>
      </c>
      <c r="D27" s="43">
        <f t="shared" si="3"/>
        <v>2391.9854554846993</v>
      </c>
      <c r="E27" s="44">
        <f>LOOKUP($I27,[2]BDR!$B$6:$B$66,[2]BDR!$C$6:$C$66)</f>
        <v>5.5E-2</v>
      </c>
      <c r="F27" s="45">
        <f>+SUM(D27:D$258)*$E27/12</f>
        <v>4486.8876231076902</v>
      </c>
      <c r="G27" s="45">
        <f t="shared" si="4"/>
        <v>6878.873078592389</v>
      </c>
      <c r="H27" s="45">
        <f t="shared" si="5"/>
        <v>976565.31413164712</v>
      </c>
      <c r="I27">
        <f t="shared" si="6"/>
        <v>2013</v>
      </c>
    </row>
    <row r="28" spans="1:9" x14ac:dyDescent="0.25">
      <c r="A28">
        <f t="shared" si="0"/>
        <v>11</v>
      </c>
      <c r="B28" s="46">
        <f t="shared" si="1"/>
        <v>41275</v>
      </c>
      <c r="C28" s="43">
        <f t="shared" si="2"/>
        <v>976565.31413164712</v>
      </c>
      <c r="D28" s="43">
        <f t="shared" si="3"/>
        <v>2402.9487221556715</v>
      </c>
      <c r="E28" s="44">
        <f>LOOKUP($I28,[2]BDR!$B$6:$B$66,[2]BDR!$C$6:$C$66)</f>
        <v>5.5E-2</v>
      </c>
      <c r="F28" s="45">
        <f>+SUM(D28:D$258)*$E28/12</f>
        <v>4475.924356436718</v>
      </c>
      <c r="G28" s="45">
        <f t="shared" si="4"/>
        <v>6878.873078592389</v>
      </c>
      <c r="H28" s="45">
        <f t="shared" si="5"/>
        <v>974162.36540949147</v>
      </c>
      <c r="I28">
        <f t="shared" si="6"/>
        <v>2013</v>
      </c>
    </row>
    <row r="29" spans="1:9" x14ac:dyDescent="0.25">
      <c r="A29">
        <f t="shared" si="0"/>
        <v>12</v>
      </c>
      <c r="B29" s="46">
        <f t="shared" si="1"/>
        <v>41306</v>
      </c>
      <c r="C29" s="43">
        <f t="shared" si="2"/>
        <v>974162.36540949147</v>
      </c>
      <c r="D29" s="43">
        <f t="shared" si="3"/>
        <v>2413.9622371322171</v>
      </c>
      <c r="E29" s="44">
        <f>LOOKUP($I29,[2]BDR!$B$6:$B$66,[2]BDR!$C$6:$C$66)</f>
        <v>5.5E-2</v>
      </c>
      <c r="F29" s="45">
        <f>+SUM(D29:D$258)*$E29/12</f>
        <v>4464.9108414601715</v>
      </c>
      <c r="G29" s="45">
        <f t="shared" si="4"/>
        <v>6878.873078592389</v>
      </c>
      <c r="H29" s="45">
        <f t="shared" si="5"/>
        <v>971748.40317235922</v>
      </c>
      <c r="I29">
        <f t="shared" si="6"/>
        <v>2013</v>
      </c>
    </row>
    <row r="30" spans="1:9" x14ac:dyDescent="0.25">
      <c r="A30">
        <f t="shared" si="0"/>
        <v>13</v>
      </c>
      <c r="B30" s="46">
        <f t="shared" si="1"/>
        <v>41334</v>
      </c>
      <c r="C30" s="43">
        <f t="shared" si="2"/>
        <v>971748.40317235922</v>
      </c>
      <c r="D30" s="43">
        <f t="shared" si="3"/>
        <v>2425.0262307190737</v>
      </c>
      <c r="E30" s="44">
        <f>LOOKUP($I30,[2]BDR!$B$6:$B$66,[2]BDR!$C$6:$C$66)</f>
        <v>5.5E-2</v>
      </c>
      <c r="F30" s="45">
        <f>+SUM(D30:D$258)*$E30/12</f>
        <v>4453.8468478733157</v>
      </c>
      <c r="G30" s="45">
        <f t="shared" si="4"/>
        <v>6878.873078592389</v>
      </c>
      <c r="H30" s="45">
        <f t="shared" si="5"/>
        <v>969323.37694164016</v>
      </c>
      <c r="I30">
        <f t="shared" si="6"/>
        <v>2013</v>
      </c>
    </row>
    <row r="31" spans="1:9" x14ac:dyDescent="0.25">
      <c r="A31">
        <f t="shared" si="0"/>
        <v>14</v>
      </c>
      <c r="B31" s="46">
        <f t="shared" si="1"/>
        <v>41365</v>
      </c>
      <c r="C31" s="43">
        <f t="shared" si="2"/>
        <v>969323.37694164016</v>
      </c>
      <c r="D31" s="43">
        <f t="shared" si="3"/>
        <v>2436.140934276536</v>
      </c>
      <c r="E31" s="44">
        <f>LOOKUP($I31,[2]BDR!$B$6:$B$66,[2]BDR!$C$6:$C$66)</f>
        <v>5.5E-2</v>
      </c>
      <c r="F31" s="45">
        <f>+SUM(D31:D$258)*$E31/12</f>
        <v>4442.7321443158535</v>
      </c>
      <c r="G31" s="45">
        <f t="shared" si="4"/>
        <v>6878.873078592389</v>
      </c>
      <c r="H31" s="45">
        <f t="shared" si="5"/>
        <v>966887.23600736365</v>
      </c>
      <c r="I31">
        <f t="shared" si="6"/>
        <v>2013</v>
      </c>
    </row>
    <row r="32" spans="1:9" x14ac:dyDescent="0.25">
      <c r="A32">
        <f t="shared" si="0"/>
        <v>15</v>
      </c>
      <c r="B32" s="46">
        <f t="shared" si="1"/>
        <v>41395</v>
      </c>
      <c r="C32" s="43">
        <f t="shared" si="2"/>
        <v>966887.23600736365</v>
      </c>
      <c r="D32" s="43">
        <f t="shared" si="3"/>
        <v>2447.3065802253041</v>
      </c>
      <c r="E32" s="44">
        <f>LOOKUP($I32,[2]BDR!$B$6:$B$66,[2]BDR!$C$6:$C$66)</f>
        <v>5.5E-2</v>
      </c>
      <c r="F32" s="45">
        <f>+SUM(D32:D$258)*$E32/12</f>
        <v>4431.5664983670849</v>
      </c>
      <c r="G32" s="45">
        <f t="shared" si="4"/>
        <v>6878.873078592389</v>
      </c>
      <c r="H32" s="45">
        <f t="shared" si="5"/>
        <v>964439.9294271383</v>
      </c>
      <c r="I32">
        <f t="shared" si="6"/>
        <v>2013</v>
      </c>
    </row>
    <row r="33" spans="1:9" x14ac:dyDescent="0.25">
      <c r="A33">
        <f t="shared" si="0"/>
        <v>16</v>
      </c>
      <c r="B33" s="46">
        <f t="shared" si="1"/>
        <v>41426</v>
      </c>
      <c r="C33" s="43">
        <f t="shared" si="2"/>
        <v>964439.9294271383</v>
      </c>
      <c r="D33" s="43">
        <f t="shared" si="3"/>
        <v>2458.5234020513358</v>
      </c>
      <c r="E33" s="44">
        <f>LOOKUP($I33,[2]BDR!$B$6:$B$66,[2]BDR!$C$6:$C$66)</f>
        <v>5.5E-2</v>
      </c>
      <c r="F33" s="45">
        <f>+SUM(D33:D$258)*$E33/12</f>
        <v>4420.3496765410528</v>
      </c>
      <c r="G33" s="45">
        <f t="shared" si="4"/>
        <v>6878.873078592389</v>
      </c>
      <c r="H33" s="45">
        <f t="shared" si="5"/>
        <v>961981.406025087</v>
      </c>
      <c r="I33">
        <f t="shared" si="6"/>
        <v>2013</v>
      </c>
    </row>
    <row r="34" spans="1:9" x14ac:dyDescent="0.25">
      <c r="A34">
        <f t="shared" si="0"/>
        <v>17</v>
      </c>
      <c r="B34" s="46">
        <f t="shared" si="1"/>
        <v>41456</v>
      </c>
      <c r="C34" s="43">
        <f t="shared" si="2"/>
        <v>961981.406025087</v>
      </c>
      <c r="D34" s="43">
        <f t="shared" si="3"/>
        <v>2469.7916343107381</v>
      </c>
      <c r="E34" s="44">
        <f>LOOKUP($I34,[2]BDR!$B$6:$B$66,[2]BDR!$C$6:$C$66)</f>
        <v>5.5E-2</v>
      </c>
      <c r="F34" s="45">
        <f>+SUM(D34:D$258)*$E34/12</f>
        <v>4409.0814442816509</v>
      </c>
      <c r="G34" s="45">
        <f t="shared" si="4"/>
        <v>6878.873078592389</v>
      </c>
      <c r="H34" s="45">
        <f t="shared" si="5"/>
        <v>959511.61439077626</v>
      </c>
      <c r="I34">
        <f t="shared" si="6"/>
        <v>2014</v>
      </c>
    </row>
    <row r="35" spans="1:9" x14ac:dyDescent="0.25">
      <c r="A35">
        <f t="shared" si="0"/>
        <v>18</v>
      </c>
      <c r="B35" s="46">
        <f t="shared" si="1"/>
        <v>41487</v>
      </c>
      <c r="C35" s="43">
        <f t="shared" si="2"/>
        <v>959511.61439077626</v>
      </c>
      <c r="D35" s="43">
        <f t="shared" si="3"/>
        <v>2481.1115126346626</v>
      </c>
      <c r="E35" s="44">
        <f>LOOKUP($I35,[2]BDR!$B$6:$B$66,[2]BDR!$C$6:$C$66)</f>
        <v>5.5E-2</v>
      </c>
      <c r="F35" s="45">
        <f>+SUM(D35:D$258)*$E35/12</f>
        <v>4397.7615659577268</v>
      </c>
      <c r="G35" s="45">
        <f t="shared" si="4"/>
        <v>6878.873078592389</v>
      </c>
      <c r="H35" s="45">
        <f t="shared" si="5"/>
        <v>957030.50287814159</v>
      </c>
      <c r="I35">
        <f t="shared" si="6"/>
        <v>2014</v>
      </c>
    </row>
    <row r="36" spans="1:9" x14ac:dyDescent="0.25">
      <c r="A36">
        <f t="shared" si="0"/>
        <v>19</v>
      </c>
      <c r="B36" s="46">
        <f t="shared" si="1"/>
        <v>41518</v>
      </c>
      <c r="C36" s="43">
        <f t="shared" si="2"/>
        <v>957030.50287814159</v>
      </c>
      <c r="D36" s="43">
        <f t="shared" si="3"/>
        <v>2492.4832737342381</v>
      </c>
      <c r="E36" s="44">
        <f>LOOKUP($I36,[2]BDR!$B$6:$B$66,[2]BDR!$C$6:$C$66)</f>
        <v>5.5E-2</v>
      </c>
      <c r="F36" s="45">
        <f>+SUM(D36:D$258)*$E36/12</f>
        <v>4386.3898048581514</v>
      </c>
      <c r="G36" s="45">
        <f t="shared" si="4"/>
        <v>6878.873078592389</v>
      </c>
      <c r="H36" s="45">
        <f t="shared" si="5"/>
        <v>954538.01960440737</v>
      </c>
      <c r="I36">
        <f t="shared" si="6"/>
        <v>2014</v>
      </c>
    </row>
    <row r="37" spans="1:9" x14ac:dyDescent="0.25">
      <c r="A37">
        <f t="shared" si="0"/>
        <v>20</v>
      </c>
      <c r="B37" s="46">
        <f t="shared" si="1"/>
        <v>41548</v>
      </c>
      <c r="C37" s="43">
        <f t="shared" si="2"/>
        <v>954538.01960440737</v>
      </c>
      <c r="D37" s="43">
        <f t="shared" si="3"/>
        <v>2503.9071554055199</v>
      </c>
      <c r="E37" s="44">
        <f>LOOKUP($I37,[2]BDR!$B$6:$B$66,[2]BDR!$C$6:$C$66)</f>
        <v>5.5E-2</v>
      </c>
      <c r="F37" s="45">
        <f>+SUM(D37:D$258)*$E37/12</f>
        <v>4374.9659231868691</v>
      </c>
      <c r="G37" s="45">
        <f t="shared" si="4"/>
        <v>6878.873078592389</v>
      </c>
      <c r="H37" s="45">
        <f t="shared" si="5"/>
        <v>952034.11244900187</v>
      </c>
      <c r="I37">
        <f t="shared" si="6"/>
        <v>2014</v>
      </c>
    </row>
    <row r="38" spans="1:9" x14ac:dyDescent="0.25">
      <c r="A38">
        <f t="shared" si="0"/>
        <v>21</v>
      </c>
      <c r="B38" s="46">
        <f t="shared" si="1"/>
        <v>41579</v>
      </c>
      <c r="C38" s="43">
        <f t="shared" si="2"/>
        <v>952034.11244900187</v>
      </c>
      <c r="D38" s="43">
        <f t="shared" si="3"/>
        <v>2515.3833965344616</v>
      </c>
      <c r="E38" s="44">
        <f>LOOKUP($I38,[2]BDR!$B$6:$B$66,[2]BDR!$C$6:$C$66)</f>
        <v>5.5E-2</v>
      </c>
      <c r="F38" s="45">
        <f>+SUM(D38:D$258)*$E38/12</f>
        <v>4363.489682057927</v>
      </c>
      <c r="G38" s="45">
        <f t="shared" si="4"/>
        <v>6878.873078592389</v>
      </c>
      <c r="H38" s="45">
        <f t="shared" si="5"/>
        <v>949518.72905246739</v>
      </c>
      <c r="I38">
        <f t="shared" si="6"/>
        <v>2014</v>
      </c>
    </row>
    <row r="39" spans="1:9" x14ac:dyDescent="0.25">
      <c r="A39">
        <f t="shared" si="0"/>
        <v>22</v>
      </c>
      <c r="B39" s="46">
        <f t="shared" si="1"/>
        <v>41609</v>
      </c>
      <c r="C39" s="43">
        <f t="shared" si="2"/>
        <v>949518.72905246739</v>
      </c>
      <c r="D39" s="43">
        <f t="shared" si="3"/>
        <v>2526.9122371019107</v>
      </c>
      <c r="E39" s="44">
        <f>LOOKUP($I39,[2]BDR!$B$6:$B$66,[2]BDR!$C$6:$C$66)</f>
        <v>5.5E-2</v>
      </c>
      <c r="F39" s="45">
        <f>+SUM(D39:D$258)*$E39/12</f>
        <v>4351.9608414904769</v>
      </c>
      <c r="G39" s="45">
        <f t="shared" si="4"/>
        <v>6878.8730785923872</v>
      </c>
      <c r="H39" s="45">
        <f t="shared" si="5"/>
        <v>946991.81681536546</v>
      </c>
      <c r="I39">
        <f t="shared" si="6"/>
        <v>2014</v>
      </c>
    </row>
    <row r="40" spans="1:9" x14ac:dyDescent="0.25">
      <c r="A40">
        <f t="shared" si="0"/>
        <v>23</v>
      </c>
      <c r="B40" s="46">
        <f t="shared" si="1"/>
        <v>41640</v>
      </c>
      <c r="C40" s="43">
        <f t="shared" si="2"/>
        <v>946991.81681536546</v>
      </c>
      <c r="D40" s="43">
        <f t="shared" si="3"/>
        <v>2538.493918188628</v>
      </c>
      <c r="E40" s="44">
        <f>LOOKUP($I40,[2]BDR!$B$6:$B$66,[2]BDR!$C$6:$C$66)</f>
        <v>5.5E-2</v>
      </c>
      <c r="F40" s="45">
        <f>+SUM(D40:D$258)*$E40/12</f>
        <v>4340.3791604037597</v>
      </c>
      <c r="G40" s="45">
        <f t="shared" si="4"/>
        <v>6878.8730785923872</v>
      </c>
      <c r="H40" s="45">
        <f t="shared" si="5"/>
        <v>944453.32289717684</v>
      </c>
      <c r="I40">
        <f t="shared" si="6"/>
        <v>2014</v>
      </c>
    </row>
    <row r="41" spans="1:9" x14ac:dyDescent="0.25">
      <c r="A41">
        <f t="shared" si="0"/>
        <v>24</v>
      </c>
      <c r="B41" s="46">
        <f t="shared" si="1"/>
        <v>41671</v>
      </c>
      <c r="C41" s="43">
        <f t="shared" si="2"/>
        <v>944453.32289717684</v>
      </c>
      <c r="D41" s="43">
        <f t="shared" si="3"/>
        <v>2550.1286819803263</v>
      </c>
      <c r="E41" s="44">
        <f>LOOKUP($I41,[2]BDR!$B$6:$B$66,[2]BDR!$C$6:$C$66)</f>
        <v>5.5E-2</v>
      </c>
      <c r="F41" s="45">
        <f>+SUM(D41:D$258)*$E41/12</f>
        <v>4328.7443966120636</v>
      </c>
      <c r="G41" s="45">
        <f t="shared" si="4"/>
        <v>6878.8730785923899</v>
      </c>
      <c r="H41" s="45">
        <f t="shared" si="5"/>
        <v>941903.19421519653</v>
      </c>
      <c r="I41">
        <f t="shared" si="6"/>
        <v>2014</v>
      </c>
    </row>
    <row r="42" spans="1:9" x14ac:dyDescent="0.25">
      <c r="A42">
        <f t="shared" si="0"/>
        <v>25</v>
      </c>
      <c r="B42" s="46">
        <f t="shared" si="1"/>
        <v>41699</v>
      </c>
      <c r="C42" s="43">
        <f t="shared" si="2"/>
        <v>941903.19421519653</v>
      </c>
      <c r="D42" s="43">
        <f t="shared" si="3"/>
        <v>2561.8167717727365</v>
      </c>
      <c r="E42" s="44">
        <f>LOOKUP($I42,[2]BDR!$B$6:$B$66,[2]BDR!$C$6:$C$66)</f>
        <v>5.5E-2</v>
      </c>
      <c r="F42" s="45">
        <f>+SUM(D42:D$258)*$E42/12</f>
        <v>4317.0563068196525</v>
      </c>
      <c r="G42" s="45">
        <f t="shared" si="4"/>
        <v>6878.873078592389</v>
      </c>
      <c r="H42" s="45">
        <f t="shared" si="5"/>
        <v>939341.37744342384</v>
      </c>
      <c r="I42">
        <f t="shared" si="6"/>
        <v>2014</v>
      </c>
    </row>
    <row r="43" spans="1:9" x14ac:dyDescent="0.25">
      <c r="A43">
        <f t="shared" si="0"/>
        <v>26</v>
      </c>
      <c r="B43" s="46">
        <f t="shared" si="1"/>
        <v>41730</v>
      </c>
      <c r="C43" s="43">
        <f t="shared" si="2"/>
        <v>939341.37744342384</v>
      </c>
      <c r="D43" s="43">
        <f t="shared" si="3"/>
        <v>2573.5584319766945</v>
      </c>
      <c r="E43" s="44">
        <f>LOOKUP($I43,[2]BDR!$B$6:$B$66,[2]BDR!$C$6:$C$66)</f>
        <v>5.5E-2</v>
      </c>
      <c r="F43" s="45">
        <f>+SUM(D43:D$258)*$E43/12</f>
        <v>4305.3146466156941</v>
      </c>
      <c r="G43" s="45">
        <f t="shared" si="4"/>
        <v>6878.873078592389</v>
      </c>
      <c r="H43" s="45">
        <f t="shared" si="5"/>
        <v>936767.81901144714</v>
      </c>
      <c r="I43">
        <f t="shared" si="6"/>
        <v>2014</v>
      </c>
    </row>
    <row r="44" spans="1:9" x14ac:dyDescent="0.25">
      <c r="A44">
        <f t="shared" si="0"/>
        <v>27</v>
      </c>
      <c r="B44" s="46">
        <f t="shared" si="1"/>
        <v>41760</v>
      </c>
      <c r="C44" s="43">
        <f t="shared" si="2"/>
        <v>936767.81901144714</v>
      </c>
      <c r="D44" s="43">
        <f t="shared" si="3"/>
        <v>2585.3539081232548</v>
      </c>
      <c r="E44" s="44">
        <f>LOOKUP($I44,[2]BDR!$B$6:$B$66,[2]BDR!$C$6:$C$66)</f>
        <v>5.5E-2</v>
      </c>
      <c r="F44" s="45">
        <f>+SUM(D44:D$258)*$E44/12</f>
        <v>4293.5191704691342</v>
      </c>
      <c r="G44" s="45">
        <f t="shared" si="4"/>
        <v>6878.873078592389</v>
      </c>
      <c r="H44" s="45">
        <f t="shared" si="5"/>
        <v>934182.46510332392</v>
      </c>
      <c r="I44">
        <f t="shared" si="6"/>
        <v>2014</v>
      </c>
    </row>
    <row r="45" spans="1:9" x14ac:dyDescent="0.25">
      <c r="A45">
        <f t="shared" si="0"/>
        <v>28</v>
      </c>
      <c r="B45" s="46">
        <f t="shared" si="1"/>
        <v>41791</v>
      </c>
      <c r="C45" s="43">
        <f t="shared" si="2"/>
        <v>934182.46510332392</v>
      </c>
      <c r="D45" s="43">
        <f t="shared" si="3"/>
        <v>2597.2034468688194</v>
      </c>
      <c r="E45" s="44">
        <f>LOOKUP($I45,[2]BDR!$B$6:$B$66,[2]BDR!$C$6:$C$66)</f>
        <v>5.5E-2</v>
      </c>
      <c r="F45" s="45">
        <f>+SUM(D45:D$258)*$E45/12</f>
        <v>4281.6696317235683</v>
      </c>
      <c r="G45" s="45">
        <f t="shared" si="4"/>
        <v>6878.8730785923872</v>
      </c>
      <c r="H45" s="45">
        <f t="shared" si="5"/>
        <v>931585.26165645511</v>
      </c>
      <c r="I45">
        <f t="shared" si="6"/>
        <v>2014</v>
      </c>
    </row>
    <row r="46" spans="1:9" x14ac:dyDescent="0.25">
      <c r="A46">
        <f t="shared" si="0"/>
        <v>29</v>
      </c>
      <c r="B46" s="46">
        <f t="shared" si="1"/>
        <v>41821</v>
      </c>
      <c r="C46" s="43">
        <f t="shared" si="2"/>
        <v>931585.26165645511</v>
      </c>
      <c r="D46" s="43">
        <f t="shared" si="3"/>
        <v>2609.1072960003016</v>
      </c>
      <c r="E46" s="44">
        <f>LOOKUP($I46,[2]BDR!$B$6:$B$66,[2]BDR!$C$6:$C$66)</f>
        <v>5.5E-2</v>
      </c>
      <c r="F46" s="45">
        <f>+SUM(D46:D$258)*$E46/12</f>
        <v>4269.7657825920878</v>
      </c>
      <c r="G46" s="45">
        <f t="shared" si="4"/>
        <v>6878.873078592389</v>
      </c>
      <c r="H46" s="45">
        <f t="shared" si="5"/>
        <v>928976.15436045476</v>
      </c>
      <c r="I46">
        <f t="shared" si="6"/>
        <v>2015</v>
      </c>
    </row>
    <row r="47" spans="1:9" x14ac:dyDescent="0.25">
      <c r="A47">
        <f t="shared" si="0"/>
        <v>30</v>
      </c>
      <c r="B47" s="46">
        <f t="shared" si="1"/>
        <v>41852</v>
      </c>
      <c r="C47" s="43">
        <f t="shared" si="2"/>
        <v>928976.15436045476</v>
      </c>
      <c r="D47" s="43">
        <f t="shared" si="3"/>
        <v>2621.0657044403033</v>
      </c>
      <c r="E47" s="44">
        <f>LOOKUP($I47,[2]BDR!$B$6:$B$66,[2]BDR!$C$6:$C$66)</f>
        <v>5.5E-2</v>
      </c>
      <c r="F47" s="45">
        <f>+SUM(D47:D$258)*$E47/12</f>
        <v>4257.8073741520857</v>
      </c>
      <c r="G47" s="45">
        <f t="shared" si="4"/>
        <v>6878.873078592389</v>
      </c>
      <c r="H47" s="45">
        <f t="shared" si="5"/>
        <v>926355.08865601441</v>
      </c>
      <c r="I47">
        <f t="shared" si="6"/>
        <v>2015</v>
      </c>
    </row>
    <row r="48" spans="1:9" x14ac:dyDescent="0.25">
      <c r="A48">
        <f t="shared" si="0"/>
        <v>31</v>
      </c>
      <c r="B48" s="46">
        <f t="shared" si="1"/>
        <v>41883</v>
      </c>
      <c r="C48" s="43">
        <f t="shared" si="2"/>
        <v>926355.08865601441</v>
      </c>
      <c r="D48" s="43">
        <f t="shared" si="3"/>
        <v>2633.0789222523208</v>
      </c>
      <c r="E48" s="44">
        <f>LOOKUP($I48,[2]BDR!$B$6:$B$66,[2]BDR!$C$6:$C$66)</f>
        <v>5.5E-2</v>
      </c>
      <c r="F48" s="45">
        <f>+SUM(D48:D$258)*$E48/12</f>
        <v>4245.7941563400682</v>
      </c>
      <c r="G48" s="45">
        <f t="shared" si="4"/>
        <v>6878.873078592389</v>
      </c>
      <c r="H48" s="45">
        <f t="shared" si="5"/>
        <v>923722.00973376213</v>
      </c>
      <c r="I48">
        <f t="shared" si="6"/>
        <v>2015</v>
      </c>
    </row>
    <row r="49" spans="1:9" x14ac:dyDescent="0.25">
      <c r="A49">
        <f t="shared" si="0"/>
        <v>32</v>
      </c>
      <c r="B49" s="46">
        <f t="shared" si="1"/>
        <v>41913</v>
      </c>
      <c r="C49" s="43">
        <f t="shared" si="2"/>
        <v>923722.00973376213</v>
      </c>
      <c r="D49" s="43">
        <f t="shared" si="3"/>
        <v>2645.1472006459776</v>
      </c>
      <c r="E49" s="44">
        <f>LOOKUP($I49,[2]BDR!$B$6:$B$66,[2]BDR!$C$6:$C$66)</f>
        <v>5.5E-2</v>
      </c>
      <c r="F49" s="45">
        <f>+SUM(D49:D$258)*$E49/12</f>
        <v>4233.7258779464109</v>
      </c>
      <c r="G49" s="45">
        <f t="shared" si="4"/>
        <v>6878.873078592389</v>
      </c>
      <c r="H49" s="45">
        <f t="shared" si="5"/>
        <v>921076.86253311613</v>
      </c>
      <c r="I49">
        <f t="shared" si="6"/>
        <v>2015</v>
      </c>
    </row>
    <row r="50" spans="1:9" x14ac:dyDescent="0.25">
      <c r="A50">
        <f t="shared" si="0"/>
        <v>33</v>
      </c>
      <c r="B50" s="46">
        <f t="shared" si="1"/>
        <v>41944</v>
      </c>
      <c r="C50" s="43">
        <f t="shared" si="2"/>
        <v>921076.86253311613</v>
      </c>
      <c r="D50" s="43">
        <f t="shared" si="3"/>
        <v>2657.2707919822715</v>
      </c>
      <c r="E50" s="44">
        <f>LOOKUP($I50,[2]BDR!$B$6:$B$66,[2]BDR!$C$6:$C$66)</f>
        <v>5.5E-2</v>
      </c>
      <c r="F50" s="45">
        <f>+SUM(D50:D$258)*$E50/12</f>
        <v>4221.6022866101175</v>
      </c>
      <c r="G50" s="45">
        <f t="shared" si="4"/>
        <v>6878.873078592389</v>
      </c>
      <c r="H50" s="45">
        <f t="shared" si="5"/>
        <v>918419.59174113383</v>
      </c>
      <c r="I50">
        <f t="shared" si="6"/>
        <v>2015</v>
      </c>
    </row>
    <row r="51" spans="1:9" x14ac:dyDescent="0.25">
      <c r="A51">
        <f t="shared" si="0"/>
        <v>34</v>
      </c>
      <c r="B51" s="46">
        <f t="shared" si="1"/>
        <v>41974</v>
      </c>
      <c r="C51" s="43">
        <f t="shared" si="2"/>
        <v>918419.59174113383</v>
      </c>
      <c r="D51" s="43">
        <f t="shared" si="3"/>
        <v>2669.4499497788565</v>
      </c>
      <c r="E51" s="44">
        <f>LOOKUP($I51,[2]BDR!$B$6:$B$66,[2]BDR!$C$6:$C$66)</f>
        <v>5.5E-2</v>
      </c>
      <c r="F51" s="45">
        <f>+SUM(D51:D$258)*$E51/12</f>
        <v>4209.4231288135315</v>
      </c>
      <c r="G51" s="45">
        <f t="shared" si="4"/>
        <v>6878.8730785923881</v>
      </c>
      <c r="H51" s="45">
        <f t="shared" si="5"/>
        <v>915750.14179135498</v>
      </c>
      <c r="I51">
        <f t="shared" si="6"/>
        <v>2015</v>
      </c>
    </row>
    <row r="52" spans="1:9" x14ac:dyDescent="0.25">
      <c r="A52">
        <f t="shared" si="0"/>
        <v>35</v>
      </c>
      <c r="B52" s="46">
        <f t="shared" si="1"/>
        <v>42005</v>
      </c>
      <c r="C52" s="43">
        <f t="shared" si="2"/>
        <v>915750.14179135498</v>
      </c>
      <c r="D52" s="43">
        <f t="shared" si="3"/>
        <v>2681.6849287153432</v>
      </c>
      <c r="E52" s="44">
        <f>LOOKUP($I52,[2]BDR!$B$6:$B$66,[2]BDR!$C$6:$C$66)</f>
        <v>5.5E-2</v>
      </c>
      <c r="F52" s="45">
        <f>+SUM(D52:D$258)*$E52/12</f>
        <v>4197.1881498770454</v>
      </c>
      <c r="G52" s="45">
        <f t="shared" si="4"/>
        <v>6878.873078592389</v>
      </c>
      <c r="H52" s="45">
        <f t="shared" si="5"/>
        <v>913068.45686263964</v>
      </c>
      <c r="I52">
        <f t="shared" si="6"/>
        <v>2015</v>
      </c>
    </row>
    <row r="53" spans="1:9" x14ac:dyDescent="0.25">
      <c r="A53">
        <f t="shared" si="0"/>
        <v>36</v>
      </c>
      <c r="B53" s="46">
        <f t="shared" si="1"/>
        <v>42036</v>
      </c>
      <c r="C53" s="43">
        <f t="shared" si="2"/>
        <v>913068.45686263964</v>
      </c>
      <c r="D53" s="43">
        <f t="shared" si="3"/>
        <v>2693.9759846386219</v>
      </c>
      <c r="E53" s="44">
        <f>LOOKUP($I53,[2]BDR!$B$6:$B$66,[2]BDR!$C$6:$C$66)</f>
        <v>5.5E-2</v>
      </c>
      <c r="F53" s="45">
        <f>+SUM(D53:D$258)*$E53/12</f>
        <v>4184.8970939537658</v>
      </c>
      <c r="G53" s="45">
        <f t="shared" si="4"/>
        <v>6878.8730785923872</v>
      </c>
      <c r="H53" s="45">
        <f t="shared" si="5"/>
        <v>910374.48087800096</v>
      </c>
      <c r="I53">
        <f t="shared" si="6"/>
        <v>2015</v>
      </c>
    </row>
    <row r="54" spans="1:9" x14ac:dyDescent="0.25">
      <c r="A54">
        <f t="shared" si="0"/>
        <v>37</v>
      </c>
      <c r="B54" s="46">
        <f t="shared" si="1"/>
        <v>42064</v>
      </c>
      <c r="C54" s="43">
        <f t="shared" si="2"/>
        <v>910374.48087800096</v>
      </c>
      <c r="D54" s="43">
        <f t="shared" si="3"/>
        <v>2706.3233745682146</v>
      </c>
      <c r="E54" s="44">
        <f>LOOKUP($I54,[2]BDR!$B$6:$B$66,[2]BDR!$C$6:$C$66)</f>
        <v>5.5E-2</v>
      </c>
      <c r="F54" s="45">
        <f>+SUM(D54:D$258)*$E54/12</f>
        <v>4172.5497040241726</v>
      </c>
      <c r="G54" s="45">
        <f t="shared" si="4"/>
        <v>6878.8730785923872</v>
      </c>
      <c r="H54" s="45">
        <f t="shared" si="5"/>
        <v>907668.15750343271</v>
      </c>
      <c r="I54">
        <f t="shared" si="6"/>
        <v>2015</v>
      </c>
    </row>
    <row r="55" spans="1:9" x14ac:dyDescent="0.25">
      <c r="A55">
        <f t="shared" si="0"/>
        <v>38</v>
      </c>
      <c r="B55" s="46">
        <f t="shared" si="1"/>
        <v>42095</v>
      </c>
      <c r="C55" s="43">
        <f t="shared" si="2"/>
        <v>907668.15750343271</v>
      </c>
      <c r="D55" s="43">
        <f t="shared" si="3"/>
        <v>2718.7273567016532</v>
      </c>
      <c r="E55" s="44">
        <f>LOOKUP($I55,[2]BDR!$B$6:$B$66,[2]BDR!$C$6:$C$66)</f>
        <v>5.5E-2</v>
      </c>
      <c r="F55" s="45">
        <f>+SUM(D55:D$258)*$E55/12</f>
        <v>4160.1457218907353</v>
      </c>
      <c r="G55" s="45">
        <f t="shared" si="4"/>
        <v>6878.873078592389</v>
      </c>
      <c r="H55" s="45">
        <f t="shared" si="5"/>
        <v>904949.43014673109</v>
      </c>
      <c r="I55">
        <f t="shared" si="6"/>
        <v>2015</v>
      </c>
    </row>
    <row r="56" spans="1:9" x14ac:dyDescent="0.25">
      <c r="A56">
        <f t="shared" si="0"/>
        <v>39</v>
      </c>
      <c r="B56" s="46">
        <f t="shared" si="1"/>
        <v>42125</v>
      </c>
      <c r="C56" s="43">
        <f t="shared" si="2"/>
        <v>904949.43014673109</v>
      </c>
      <c r="D56" s="43">
        <f t="shared" si="3"/>
        <v>2731.1881904198694</v>
      </c>
      <c r="E56" s="44">
        <f>LOOKUP($I56,[2]BDR!$B$6:$B$66,[2]BDR!$C$6:$C$66)</f>
        <v>5.5E-2</v>
      </c>
      <c r="F56" s="45">
        <f>+SUM(D56:D$258)*$E56/12</f>
        <v>4147.6848881725191</v>
      </c>
      <c r="G56" s="45">
        <f t="shared" si="4"/>
        <v>6878.873078592389</v>
      </c>
      <c r="H56" s="45">
        <f t="shared" si="5"/>
        <v>902218.24195631116</v>
      </c>
      <c r="I56">
        <f t="shared" si="6"/>
        <v>2015</v>
      </c>
    </row>
    <row r="57" spans="1:9" x14ac:dyDescent="0.25">
      <c r="A57">
        <f t="shared" si="0"/>
        <v>40</v>
      </c>
      <c r="B57" s="46">
        <f t="shared" si="1"/>
        <v>42156</v>
      </c>
      <c r="C57" s="43">
        <f t="shared" si="2"/>
        <v>902218.24195631116</v>
      </c>
      <c r="D57" s="43">
        <f t="shared" si="3"/>
        <v>2743.706136292627</v>
      </c>
      <c r="E57" s="44">
        <f>LOOKUP($I57,[2]BDR!$B$6:$B$66,[2]BDR!$C$6:$C$66)</f>
        <v>5.5E-2</v>
      </c>
      <c r="F57" s="45">
        <f>+SUM(D57:D$258)*$E57/12</f>
        <v>4135.1669422997611</v>
      </c>
      <c r="G57" s="45">
        <f t="shared" si="4"/>
        <v>6878.8730785923881</v>
      </c>
      <c r="H57" s="45">
        <f t="shared" si="5"/>
        <v>899474.5358200185</v>
      </c>
      <c r="I57">
        <f t="shared" si="6"/>
        <v>2015</v>
      </c>
    </row>
    <row r="58" spans="1:9" x14ac:dyDescent="0.25">
      <c r="A58">
        <f t="shared" si="0"/>
        <v>41</v>
      </c>
      <c r="B58" s="46">
        <f t="shared" si="1"/>
        <v>42186</v>
      </c>
      <c r="C58" s="43">
        <f t="shared" si="2"/>
        <v>899474.5358200185</v>
      </c>
      <c r="D58" s="43">
        <f t="shared" si="3"/>
        <v>2889.6092035702382</v>
      </c>
      <c r="E58" s="44">
        <f>LOOKUP($I58,[2]BDR!$B$6:$B$66,[2]BDR!$C$6:$C$66)</f>
        <v>0.05</v>
      </c>
      <c r="F58" s="45">
        <f>+SUM(D58:D$258)*$E58/12</f>
        <v>3747.8105659167463</v>
      </c>
      <c r="G58" s="45">
        <f t="shared" si="4"/>
        <v>6637.4197694869845</v>
      </c>
      <c r="H58" s="45">
        <f t="shared" si="5"/>
        <v>896584.92661644821</v>
      </c>
      <c r="I58">
        <f t="shared" si="6"/>
        <v>2016</v>
      </c>
    </row>
    <row r="59" spans="1:9" x14ac:dyDescent="0.25">
      <c r="A59">
        <f t="shared" si="0"/>
        <v>42</v>
      </c>
      <c r="B59" s="46">
        <f t="shared" si="1"/>
        <v>42217</v>
      </c>
      <c r="C59" s="43">
        <f t="shared" si="2"/>
        <v>896584.92661644821</v>
      </c>
      <c r="D59" s="43">
        <f t="shared" si="3"/>
        <v>2901.6492419184478</v>
      </c>
      <c r="E59" s="44">
        <f>LOOKUP($I59,[2]BDR!$B$6:$B$66,[2]BDR!$C$6:$C$66)</f>
        <v>0.05</v>
      </c>
      <c r="F59" s="45">
        <f>+SUM(D59:D$258)*$E59/12</f>
        <v>3735.7705275685366</v>
      </c>
      <c r="G59" s="45">
        <f t="shared" si="4"/>
        <v>6637.4197694869845</v>
      </c>
      <c r="H59" s="45">
        <f t="shared" si="5"/>
        <v>893683.27737452975</v>
      </c>
      <c r="I59">
        <f t="shared" si="6"/>
        <v>2016</v>
      </c>
    </row>
    <row r="60" spans="1:9" x14ac:dyDescent="0.25">
      <c r="A60">
        <f t="shared" si="0"/>
        <v>43</v>
      </c>
      <c r="B60" s="46">
        <f t="shared" si="1"/>
        <v>42248</v>
      </c>
      <c r="C60" s="43">
        <f t="shared" si="2"/>
        <v>893683.27737452975</v>
      </c>
      <c r="D60" s="43">
        <f t="shared" si="3"/>
        <v>2913.7394470931085</v>
      </c>
      <c r="E60" s="44">
        <f>LOOKUP($I60,[2]BDR!$B$6:$B$66,[2]BDR!$C$6:$C$66)</f>
        <v>0.05</v>
      </c>
      <c r="F60" s="45">
        <f>+SUM(D60:D$258)*$E60/12</f>
        <v>3723.6803223938764</v>
      </c>
      <c r="G60" s="45">
        <f t="shared" si="4"/>
        <v>6637.4197694869854</v>
      </c>
      <c r="H60" s="45">
        <f t="shared" si="5"/>
        <v>890769.53792743664</v>
      </c>
      <c r="I60">
        <f t="shared" si="6"/>
        <v>2016</v>
      </c>
    </row>
    <row r="61" spans="1:9" x14ac:dyDescent="0.25">
      <c r="A61">
        <f t="shared" si="0"/>
        <v>44</v>
      </c>
      <c r="B61" s="46">
        <f t="shared" si="1"/>
        <v>42278</v>
      </c>
      <c r="C61" s="43">
        <f t="shared" si="2"/>
        <v>890769.53792743664</v>
      </c>
      <c r="D61" s="43">
        <f t="shared" si="3"/>
        <v>2925.8800281226627</v>
      </c>
      <c r="E61" s="44">
        <f>LOOKUP($I61,[2]BDR!$B$6:$B$66,[2]BDR!$C$6:$C$66)</f>
        <v>0.05</v>
      </c>
      <c r="F61" s="45">
        <f>+SUM(D61:D$258)*$E61/12</f>
        <v>3711.5397413643218</v>
      </c>
      <c r="G61" s="45">
        <f t="shared" si="4"/>
        <v>6637.4197694869845</v>
      </c>
      <c r="H61" s="45">
        <f t="shared" si="5"/>
        <v>887843.65789931396</v>
      </c>
      <c r="I61">
        <f t="shared" si="6"/>
        <v>2016</v>
      </c>
    </row>
    <row r="62" spans="1:9" x14ac:dyDescent="0.25">
      <c r="A62">
        <f t="shared" si="0"/>
        <v>45</v>
      </c>
      <c r="B62" s="46">
        <f t="shared" si="1"/>
        <v>42309</v>
      </c>
      <c r="C62" s="43">
        <f t="shared" si="2"/>
        <v>887843.65789931396</v>
      </c>
      <c r="D62" s="43">
        <f t="shared" si="3"/>
        <v>2938.0711949065067</v>
      </c>
      <c r="E62" s="44">
        <f>LOOKUP($I62,[2]BDR!$B$6:$B$66,[2]BDR!$C$6:$C$66)</f>
        <v>0.05</v>
      </c>
      <c r="F62" s="45">
        <f>+SUM(D62:D$258)*$E62/12</f>
        <v>3699.3485745804774</v>
      </c>
      <c r="G62" s="45">
        <f t="shared" si="4"/>
        <v>6637.4197694869836</v>
      </c>
      <c r="H62" s="45">
        <f t="shared" si="5"/>
        <v>884905.58670440747</v>
      </c>
      <c r="I62">
        <f t="shared" si="6"/>
        <v>2016</v>
      </c>
    </row>
    <row r="63" spans="1:9" x14ac:dyDescent="0.25">
      <c r="A63">
        <f t="shared" si="0"/>
        <v>46</v>
      </c>
      <c r="B63" s="46">
        <f t="shared" si="1"/>
        <v>42339</v>
      </c>
      <c r="C63" s="43">
        <f t="shared" si="2"/>
        <v>884905.58670440747</v>
      </c>
      <c r="D63" s="43">
        <f t="shared" si="3"/>
        <v>2950.3131582186174</v>
      </c>
      <c r="E63" s="44">
        <f>LOOKUP($I63,[2]BDR!$B$6:$B$66,[2]BDR!$C$6:$C$66)</f>
        <v>0.05</v>
      </c>
      <c r="F63" s="45">
        <f>+SUM(D63:D$258)*$E63/12</f>
        <v>3687.106611268367</v>
      </c>
      <c r="G63" s="45">
        <f t="shared" si="4"/>
        <v>6637.4197694869845</v>
      </c>
      <c r="H63" s="45">
        <f t="shared" si="5"/>
        <v>881955.27354618884</v>
      </c>
      <c r="I63">
        <f t="shared" si="6"/>
        <v>2016</v>
      </c>
    </row>
    <row r="64" spans="1:9" x14ac:dyDescent="0.25">
      <c r="A64">
        <f t="shared" si="0"/>
        <v>47</v>
      </c>
      <c r="B64" s="46">
        <f t="shared" si="1"/>
        <v>42370</v>
      </c>
      <c r="C64" s="43">
        <f t="shared" si="2"/>
        <v>881955.27354618884</v>
      </c>
      <c r="D64" s="43">
        <f t="shared" si="3"/>
        <v>2962.6061297111951</v>
      </c>
      <c r="E64" s="44">
        <f>LOOKUP($I64,[2]BDR!$B$6:$B$66,[2]BDR!$C$6:$C$66)</f>
        <v>0.05</v>
      </c>
      <c r="F64" s="45">
        <f>+SUM(D64:D$258)*$E64/12</f>
        <v>3674.8136397757894</v>
      </c>
      <c r="G64" s="45">
        <f t="shared" si="4"/>
        <v>6637.4197694869845</v>
      </c>
      <c r="H64" s="45">
        <f t="shared" si="5"/>
        <v>878992.66741647769</v>
      </c>
      <c r="I64">
        <f t="shared" si="6"/>
        <v>2016</v>
      </c>
    </row>
    <row r="65" spans="1:9" x14ac:dyDescent="0.25">
      <c r="A65">
        <f t="shared" si="0"/>
        <v>48</v>
      </c>
      <c r="B65" s="46">
        <f t="shared" si="1"/>
        <v>42401</v>
      </c>
      <c r="C65" s="43">
        <f t="shared" si="2"/>
        <v>878992.66741647769</v>
      </c>
      <c r="D65" s="43">
        <f t="shared" si="3"/>
        <v>2974.9503219183243</v>
      </c>
      <c r="E65" s="44">
        <f>LOOKUP($I65,[2]BDR!$B$6:$B$66,[2]BDR!$C$6:$C$66)</f>
        <v>0.05</v>
      </c>
      <c r="F65" s="45">
        <f>+SUM(D65:D$258)*$E65/12</f>
        <v>3662.4694475686588</v>
      </c>
      <c r="G65" s="45">
        <f t="shared" si="4"/>
        <v>6637.4197694869836</v>
      </c>
      <c r="H65" s="45">
        <f t="shared" si="5"/>
        <v>876017.71709455934</v>
      </c>
      <c r="I65">
        <f t="shared" si="6"/>
        <v>2016</v>
      </c>
    </row>
    <row r="66" spans="1:9" x14ac:dyDescent="0.25">
      <c r="A66">
        <f t="shared" si="0"/>
        <v>49</v>
      </c>
      <c r="B66" s="46">
        <f t="shared" si="1"/>
        <v>42430</v>
      </c>
      <c r="C66" s="43">
        <f t="shared" si="2"/>
        <v>876017.71709455934</v>
      </c>
      <c r="D66" s="43">
        <f t="shared" si="3"/>
        <v>2987.3459482596513</v>
      </c>
      <c r="E66" s="44">
        <f>LOOKUP($I66,[2]BDR!$B$6:$B$66,[2]BDR!$C$6:$C$66)</f>
        <v>0.05</v>
      </c>
      <c r="F66" s="45">
        <f>+SUM(D66:D$258)*$E66/12</f>
        <v>3650.0738212273322</v>
      </c>
      <c r="G66" s="45">
        <f t="shared" si="4"/>
        <v>6637.4197694869836</v>
      </c>
      <c r="H66" s="45">
        <f t="shared" si="5"/>
        <v>873030.37114629964</v>
      </c>
      <c r="I66">
        <f t="shared" si="6"/>
        <v>2016</v>
      </c>
    </row>
    <row r="67" spans="1:9" x14ac:dyDescent="0.25">
      <c r="A67">
        <f t="shared" si="0"/>
        <v>50</v>
      </c>
      <c r="B67" s="46">
        <f t="shared" si="1"/>
        <v>42461</v>
      </c>
      <c r="C67" s="43">
        <f t="shared" si="2"/>
        <v>873030.37114629964</v>
      </c>
      <c r="D67" s="43">
        <f t="shared" si="3"/>
        <v>2999.7932230440665</v>
      </c>
      <c r="E67" s="44">
        <f>LOOKUP($I67,[2]BDR!$B$6:$B$66,[2]BDR!$C$6:$C$66)</f>
        <v>0.05</v>
      </c>
      <c r="F67" s="45">
        <f>+SUM(D67:D$258)*$E67/12</f>
        <v>3637.6265464429175</v>
      </c>
      <c r="G67" s="45">
        <f t="shared" si="4"/>
        <v>6637.4197694869836</v>
      </c>
      <c r="H67" s="45">
        <f t="shared" si="5"/>
        <v>870030.57792325562</v>
      </c>
      <c r="I67">
        <f t="shared" si="6"/>
        <v>2016</v>
      </c>
    </row>
    <row r="68" spans="1:9" x14ac:dyDescent="0.25">
      <c r="A68">
        <f t="shared" si="0"/>
        <v>51</v>
      </c>
      <c r="B68" s="46">
        <f t="shared" si="1"/>
        <v>42491</v>
      </c>
      <c r="C68" s="43">
        <f t="shared" si="2"/>
        <v>870030.57792325562</v>
      </c>
      <c r="D68" s="43">
        <f t="shared" si="3"/>
        <v>3012.2923614734168</v>
      </c>
      <c r="E68" s="44">
        <f>LOOKUP($I68,[2]BDR!$B$6:$B$66,[2]BDR!$C$6:$C$66)</f>
        <v>0.05</v>
      </c>
      <c r="F68" s="45">
        <f>+SUM(D68:D$258)*$E68/12</f>
        <v>3625.1274080135668</v>
      </c>
      <c r="G68" s="45">
        <f t="shared" si="4"/>
        <v>6637.4197694869836</v>
      </c>
      <c r="H68" s="45">
        <f t="shared" si="5"/>
        <v>867018.28556178219</v>
      </c>
      <c r="I68">
        <f t="shared" si="6"/>
        <v>2016</v>
      </c>
    </row>
    <row r="69" spans="1:9" x14ac:dyDescent="0.25">
      <c r="A69">
        <f t="shared" si="0"/>
        <v>52</v>
      </c>
      <c r="B69" s="46">
        <f t="shared" si="1"/>
        <v>42522</v>
      </c>
      <c r="C69" s="43">
        <f t="shared" si="2"/>
        <v>867018.28556178219</v>
      </c>
      <c r="D69" s="43">
        <f t="shared" si="3"/>
        <v>3024.8435796462227</v>
      </c>
      <c r="E69" s="44">
        <f>LOOKUP($I69,[2]BDR!$B$6:$B$66,[2]BDR!$C$6:$C$66)</f>
        <v>0.05</v>
      </c>
      <c r="F69" s="45">
        <f>+SUM(D69:D$258)*$E69/12</f>
        <v>3612.5761898407604</v>
      </c>
      <c r="G69" s="45">
        <f t="shared" si="4"/>
        <v>6637.4197694869836</v>
      </c>
      <c r="H69" s="45">
        <f t="shared" si="5"/>
        <v>863993.44198213599</v>
      </c>
      <c r="I69">
        <f t="shared" si="6"/>
        <v>2016</v>
      </c>
    </row>
    <row r="70" spans="1:9" x14ac:dyDescent="0.25">
      <c r="A70">
        <f t="shared" si="0"/>
        <v>53</v>
      </c>
      <c r="B70" s="46">
        <f t="shared" si="1"/>
        <v>42552</v>
      </c>
      <c r="C70" s="43">
        <f t="shared" si="2"/>
        <v>863993.44198213599</v>
      </c>
      <c r="D70" s="43">
        <f t="shared" si="3"/>
        <v>3037.4470945614153</v>
      </c>
      <c r="E70" s="44">
        <f>LOOKUP($I70,[2]BDR!$B$6:$B$66,[2]BDR!$C$6:$C$66)</f>
        <v>0.05</v>
      </c>
      <c r="F70" s="45">
        <f>+SUM(D70:D$258)*$E70/12</f>
        <v>3599.9726749255683</v>
      </c>
      <c r="G70" s="45">
        <f t="shared" si="4"/>
        <v>6637.4197694869836</v>
      </c>
      <c r="H70" s="45">
        <f t="shared" si="5"/>
        <v>860955.99488757458</v>
      </c>
      <c r="I70">
        <f t="shared" si="6"/>
        <v>2017</v>
      </c>
    </row>
    <row r="71" spans="1:9" x14ac:dyDescent="0.25">
      <c r="A71">
        <f t="shared" si="0"/>
        <v>54</v>
      </c>
      <c r="B71" s="46">
        <f t="shared" si="1"/>
        <v>42583</v>
      </c>
      <c r="C71" s="43">
        <f t="shared" si="2"/>
        <v>860955.99488757458</v>
      </c>
      <c r="D71" s="43">
        <f t="shared" si="3"/>
        <v>3050.1031241220876</v>
      </c>
      <c r="E71" s="44">
        <f>LOOKUP($I71,[2]BDR!$B$6:$B$66,[2]BDR!$C$6:$C$66)</f>
        <v>0.05</v>
      </c>
      <c r="F71" s="45">
        <f>+SUM(D71:D$258)*$E71/12</f>
        <v>3587.316645364896</v>
      </c>
      <c r="G71" s="45">
        <f t="shared" si="4"/>
        <v>6637.4197694869836</v>
      </c>
      <c r="H71" s="45">
        <f t="shared" si="5"/>
        <v>857905.89176345244</v>
      </c>
      <c r="I71">
        <f t="shared" si="6"/>
        <v>2017</v>
      </c>
    </row>
    <row r="72" spans="1:9" x14ac:dyDescent="0.25">
      <c r="A72">
        <f t="shared" si="0"/>
        <v>55</v>
      </c>
      <c r="B72" s="46">
        <f t="shared" si="1"/>
        <v>42614</v>
      </c>
      <c r="C72" s="43">
        <f t="shared" si="2"/>
        <v>857905.89176345244</v>
      </c>
      <c r="D72" s="43">
        <f t="shared" si="3"/>
        <v>3062.8118871392626</v>
      </c>
      <c r="E72" s="44">
        <f>LOOKUP($I72,[2]BDR!$B$6:$B$66,[2]BDR!$C$6:$C$66)</f>
        <v>0.05</v>
      </c>
      <c r="F72" s="45">
        <f>+SUM(D72:D$258)*$E72/12</f>
        <v>3574.6078823477205</v>
      </c>
      <c r="G72" s="45">
        <f t="shared" si="4"/>
        <v>6637.4197694869836</v>
      </c>
      <c r="H72" s="45">
        <f t="shared" si="5"/>
        <v>854843.07987631322</v>
      </c>
      <c r="I72">
        <f t="shared" si="6"/>
        <v>2017</v>
      </c>
    </row>
    <row r="73" spans="1:9" x14ac:dyDescent="0.25">
      <c r="A73">
        <f t="shared" si="0"/>
        <v>56</v>
      </c>
      <c r="B73" s="46">
        <f t="shared" si="1"/>
        <v>42644</v>
      </c>
      <c r="C73" s="43">
        <f t="shared" si="2"/>
        <v>854843.07987631322</v>
      </c>
      <c r="D73" s="43">
        <f t="shared" si="3"/>
        <v>3075.5736033356766</v>
      </c>
      <c r="E73" s="44">
        <f>LOOKUP($I73,[2]BDR!$B$6:$B$66,[2]BDR!$C$6:$C$66)</f>
        <v>0.05</v>
      </c>
      <c r="F73" s="45">
        <f>+SUM(D73:D$258)*$E73/12</f>
        <v>3561.846166151307</v>
      </c>
      <c r="G73" s="45">
        <f t="shared" si="4"/>
        <v>6637.4197694869836</v>
      </c>
      <c r="H73" s="45">
        <f t="shared" si="5"/>
        <v>851767.50627297757</v>
      </c>
      <c r="I73">
        <f t="shared" si="6"/>
        <v>2017</v>
      </c>
    </row>
    <row r="74" spans="1:9" x14ac:dyDescent="0.25">
      <c r="A74">
        <f t="shared" si="0"/>
        <v>57</v>
      </c>
      <c r="B74" s="46">
        <f t="shared" si="1"/>
        <v>42675</v>
      </c>
      <c r="C74" s="43">
        <f t="shared" si="2"/>
        <v>851767.50627297757</v>
      </c>
      <c r="D74" s="43">
        <f t="shared" si="3"/>
        <v>3088.3884933495751</v>
      </c>
      <c r="E74" s="44">
        <f>LOOKUP($I74,[2]BDR!$B$6:$B$66,[2]BDR!$C$6:$C$66)</f>
        <v>0.05</v>
      </c>
      <c r="F74" s="45">
        <f>+SUM(D74:D$258)*$E74/12</f>
        <v>3549.031276137408</v>
      </c>
      <c r="G74" s="45">
        <f t="shared" si="4"/>
        <v>6637.4197694869836</v>
      </c>
      <c r="H74" s="45">
        <f t="shared" si="5"/>
        <v>848679.11777962802</v>
      </c>
      <c r="I74">
        <f t="shared" si="6"/>
        <v>2017</v>
      </c>
    </row>
    <row r="75" spans="1:9" x14ac:dyDescent="0.25">
      <c r="A75">
        <f t="shared" si="0"/>
        <v>58</v>
      </c>
      <c r="B75" s="46">
        <f t="shared" si="1"/>
        <v>42705</v>
      </c>
      <c r="C75" s="43">
        <f t="shared" si="2"/>
        <v>848679.11777962802</v>
      </c>
      <c r="D75" s="43">
        <f t="shared" si="3"/>
        <v>3101.2567787385324</v>
      </c>
      <c r="E75" s="44">
        <f>LOOKUP($I75,[2]BDR!$B$6:$B$66,[2]BDR!$C$6:$C$66)</f>
        <v>0.05</v>
      </c>
      <c r="F75" s="45">
        <f>+SUM(D75:D$258)*$E75/12</f>
        <v>3536.1629907484516</v>
      </c>
      <c r="G75" s="45">
        <f t="shared" si="4"/>
        <v>6637.4197694869836</v>
      </c>
      <c r="H75" s="45">
        <f t="shared" si="5"/>
        <v>845577.86100088945</v>
      </c>
      <c r="I75">
        <f t="shared" si="6"/>
        <v>2017</v>
      </c>
    </row>
    <row r="76" spans="1:9" x14ac:dyDescent="0.25">
      <c r="A76">
        <f t="shared" si="0"/>
        <v>59</v>
      </c>
      <c r="B76" s="46">
        <f t="shared" si="1"/>
        <v>42736</v>
      </c>
      <c r="C76" s="43">
        <f t="shared" si="2"/>
        <v>845577.86100088945</v>
      </c>
      <c r="D76" s="43">
        <f t="shared" si="3"/>
        <v>3114.178681983276</v>
      </c>
      <c r="E76" s="44">
        <f>LOOKUP($I76,[2]BDR!$B$6:$B$66,[2]BDR!$C$6:$C$66)</f>
        <v>0.05</v>
      </c>
      <c r="F76" s="45">
        <f>+SUM(D76:D$258)*$E76/12</f>
        <v>3523.2410875037081</v>
      </c>
      <c r="G76" s="45">
        <f t="shared" si="4"/>
        <v>6637.4197694869836</v>
      </c>
      <c r="H76" s="45">
        <f t="shared" si="5"/>
        <v>842463.68231890618</v>
      </c>
      <c r="I76">
        <f t="shared" si="6"/>
        <v>2017</v>
      </c>
    </row>
    <row r="77" spans="1:9" x14ac:dyDescent="0.25">
      <c r="A77">
        <f t="shared" si="0"/>
        <v>60</v>
      </c>
      <c r="B77" s="46">
        <f t="shared" si="1"/>
        <v>42767</v>
      </c>
      <c r="C77" s="43">
        <f t="shared" si="2"/>
        <v>842463.68231890618</v>
      </c>
      <c r="D77" s="43">
        <f t="shared" si="3"/>
        <v>3127.1544264915392</v>
      </c>
      <c r="E77" s="44">
        <f>LOOKUP($I77,[2]BDR!$B$6:$B$66,[2]BDR!$C$6:$C$66)</f>
        <v>0.05</v>
      </c>
      <c r="F77" s="45">
        <f>+SUM(D77:D$258)*$E77/12</f>
        <v>3510.2653429954444</v>
      </c>
      <c r="G77" s="45">
        <f t="shared" si="4"/>
        <v>6637.4197694869836</v>
      </c>
      <c r="H77" s="45">
        <f t="shared" si="5"/>
        <v>839336.5278924146</v>
      </c>
      <c r="I77">
        <f t="shared" si="6"/>
        <v>2017</v>
      </c>
    </row>
    <row r="78" spans="1:9" x14ac:dyDescent="0.25">
      <c r="A78">
        <f t="shared" si="0"/>
        <v>61</v>
      </c>
      <c r="B78" s="46">
        <f t="shared" si="1"/>
        <v>42795</v>
      </c>
      <c r="C78" s="43">
        <f t="shared" si="2"/>
        <v>839336.5278924146</v>
      </c>
      <c r="D78" s="43">
        <f t="shared" si="3"/>
        <v>3140.18423660192</v>
      </c>
      <c r="E78" s="44">
        <f>LOOKUP($I78,[2]BDR!$B$6:$B$66,[2]BDR!$C$6:$C$66)</f>
        <v>0.05</v>
      </c>
      <c r="F78" s="45">
        <f>+SUM(D78:D$258)*$E78/12</f>
        <v>3497.2355328850631</v>
      </c>
      <c r="G78" s="45">
        <f t="shared" si="4"/>
        <v>6637.4197694869836</v>
      </c>
      <c r="H78" s="45">
        <f t="shared" si="5"/>
        <v>836196.34365581267</v>
      </c>
      <c r="I78">
        <f t="shared" si="6"/>
        <v>2017</v>
      </c>
    </row>
    <row r="79" spans="1:9" x14ac:dyDescent="0.25">
      <c r="A79">
        <f t="shared" si="0"/>
        <v>62</v>
      </c>
      <c r="B79" s="46">
        <f t="shared" si="1"/>
        <v>42826</v>
      </c>
      <c r="C79" s="43">
        <f t="shared" si="2"/>
        <v>836196.34365581267</v>
      </c>
      <c r="D79" s="43">
        <f t="shared" si="3"/>
        <v>3153.2683375877623</v>
      </c>
      <c r="E79" s="44">
        <f>LOOKUP($I79,[2]BDR!$B$6:$B$66,[2]BDR!$C$6:$C$66)</f>
        <v>0.05</v>
      </c>
      <c r="F79" s="45">
        <f>+SUM(D79:D$258)*$E79/12</f>
        <v>3484.1514318992217</v>
      </c>
      <c r="G79" s="45">
        <f t="shared" si="4"/>
        <v>6637.4197694869836</v>
      </c>
      <c r="H79" s="45">
        <f t="shared" si="5"/>
        <v>833043.07531822496</v>
      </c>
      <c r="I79">
        <f t="shared" si="6"/>
        <v>2017</v>
      </c>
    </row>
    <row r="80" spans="1:9" x14ac:dyDescent="0.25">
      <c r="A80">
        <f t="shared" si="0"/>
        <v>63</v>
      </c>
      <c r="B80" s="46">
        <f t="shared" si="1"/>
        <v>42856</v>
      </c>
      <c r="C80" s="43">
        <f t="shared" si="2"/>
        <v>833043.07531822496</v>
      </c>
      <c r="D80" s="43">
        <f t="shared" si="3"/>
        <v>3166.4069556610443</v>
      </c>
      <c r="E80" s="44">
        <f>LOOKUP($I80,[2]BDR!$B$6:$B$66,[2]BDR!$C$6:$C$66)</f>
        <v>0.05</v>
      </c>
      <c r="F80" s="45">
        <f>+SUM(D80:D$258)*$E80/12</f>
        <v>3471.0128138259392</v>
      </c>
      <c r="G80" s="45">
        <f t="shared" si="4"/>
        <v>6637.4197694869836</v>
      </c>
      <c r="H80" s="45">
        <f t="shared" si="5"/>
        <v>829876.66836256394</v>
      </c>
      <c r="I80">
        <f t="shared" si="6"/>
        <v>2017</v>
      </c>
    </row>
    <row r="81" spans="1:9" x14ac:dyDescent="0.25">
      <c r="A81">
        <f t="shared" si="0"/>
        <v>64</v>
      </c>
      <c r="B81" s="46">
        <f t="shared" si="1"/>
        <v>42887</v>
      </c>
      <c r="C81" s="43">
        <f t="shared" si="2"/>
        <v>829876.66836256394</v>
      </c>
      <c r="D81" s="43">
        <f t="shared" si="3"/>
        <v>3179.6003179762984</v>
      </c>
      <c r="E81" s="44">
        <f>LOOKUP($I81,[2]BDR!$B$6:$B$66,[2]BDR!$C$6:$C$66)</f>
        <v>0.05</v>
      </c>
      <c r="F81" s="45">
        <f>+SUM(D81:D$258)*$E81/12</f>
        <v>3457.8194515106857</v>
      </c>
      <c r="G81" s="45">
        <f t="shared" si="4"/>
        <v>6637.4197694869836</v>
      </c>
      <c r="H81" s="45">
        <f t="shared" si="5"/>
        <v>826697.06804458762</v>
      </c>
      <c r="I81">
        <f t="shared" si="6"/>
        <v>2017</v>
      </c>
    </row>
    <row r="82" spans="1:9" x14ac:dyDescent="0.25">
      <c r="A82">
        <f t="shared" si="0"/>
        <v>65</v>
      </c>
      <c r="B82" s="46">
        <f t="shared" si="1"/>
        <v>42917</v>
      </c>
      <c r="C82" s="43">
        <f t="shared" si="2"/>
        <v>826697.06804458762</v>
      </c>
      <c r="D82" s="43">
        <f t="shared" si="3"/>
        <v>3460.8724568948555</v>
      </c>
      <c r="E82" s="44">
        <f>LOOKUP($I82,[2]BDR!$B$6:$B$66,[2]BDR!$C$6:$C$66)</f>
        <v>0.04</v>
      </c>
      <c r="F82" s="45">
        <f>+SUM(D82:D$258)*$E82/12</f>
        <v>2755.6568934819602</v>
      </c>
      <c r="G82" s="45">
        <f t="shared" si="4"/>
        <v>6216.5293503768153</v>
      </c>
      <c r="H82" s="45">
        <f t="shared" si="5"/>
        <v>823236.19558769278</v>
      </c>
      <c r="I82">
        <f t="shared" si="6"/>
        <v>2018</v>
      </c>
    </row>
    <row r="83" spans="1:9" x14ac:dyDescent="0.25">
      <c r="A83">
        <f t="shared" si="0"/>
        <v>66</v>
      </c>
      <c r="B83" s="46">
        <f t="shared" si="1"/>
        <v>42948</v>
      </c>
      <c r="C83" s="43">
        <f t="shared" si="2"/>
        <v>823236.19558769278</v>
      </c>
      <c r="D83" s="43">
        <f t="shared" si="3"/>
        <v>3472.408698417838</v>
      </c>
      <c r="E83" s="44">
        <f>LOOKUP($I83,[2]BDR!$B$6:$B$66,[2]BDR!$C$6:$C$66)</f>
        <v>0.04</v>
      </c>
      <c r="F83" s="45">
        <f>+SUM(D83:D$258)*$E83/12</f>
        <v>2744.1206519589778</v>
      </c>
      <c r="G83" s="45">
        <f t="shared" si="4"/>
        <v>6216.5293503768153</v>
      </c>
      <c r="H83" s="45">
        <f t="shared" si="5"/>
        <v>819763.78688927495</v>
      </c>
      <c r="I83">
        <f t="shared" si="6"/>
        <v>2018</v>
      </c>
    </row>
    <row r="84" spans="1:9" x14ac:dyDescent="0.25">
      <c r="A84">
        <f t="shared" ref="A84:A147" si="7">+A83+1</f>
        <v>67</v>
      </c>
      <c r="B84" s="46">
        <f t="shared" ref="B84:B147" si="8">+DATE(YEAR(B83),MONTH(B83)+1,1)</f>
        <v>42979</v>
      </c>
      <c r="C84" s="43">
        <f t="shared" ref="C84:C147" si="9">+C83-D83</f>
        <v>819763.78688927495</v>
      </c>
      <c r="D84" s="43">
        <f t="shared" ref="D84:D147" si="10">-PPMT($E84/12,1,$C$12-$A84+1,$C84)</f>
        <v>3483.9833940792314</v>
      </c>
      <c r="E84" s="44">
        <f>LOOKUP($I84,[2]BDR!$B$6:$B$66,[2]BDR!$C$6:$C$66)</f>
        <v>0.04</v>
      </c>
      <c r="F84" s="45">
        <f>+SUM(D84:D$258)*$E84/12</f>
        <v>2732.5459562975852</v>
      </c>
      <c r="G84" s="45">
        <f t="shared" ref="G84:G147" si="11">F84+D84</f>
        <v>6216.5293503768171</v>
      </c>
      <c r="H84" s="45">
        <f t="shared" ref="H84:H147" si="12">C84-D84</f>
        <v>816279.80349519569</v>
      </c>
      <c r="I84">
        <f t="shared" ref="I84:I147" si="13">+YEAR($B84)+IF(MONTH($B84)&gt;6,1,0)</f>
        <v>2018</v>
      </c>
    </row>
    <row r="85" spans="1:9" x14ac:dyDescent="0.25">
      <c r="A85">
        <f t="shared" si="7"/>
        <v>68</v>
      </c>
      <c r="B85" s="46">
        <f t="shared" si="8"/>
        <v>43009</v>
      </c>
      <c r="C85" s="43">
        <f t="shared" si="9"/>
        <v>816279.80349519569</v>
      </c>
      <c r="D85" s="43">
        <f t="shared" si="10"/>
        <v>3495.5966720594943</v>
      </c>
      <c r="E85" s="44">
        <f>LOOKUP($I85,[2]BDR!$B$6:$B$66,[2]BDR!$C$6:$C$66)</f>
        <v>0.04</v>
      </c>
      <c r="F85" s="45">
        <f>+SUM(D85:D$258)*$E85/12</f>
        <v>2720.9326783173206</v>
      </c>
      <c r="G85" s="45">
        <f t="shared" si="11"/>
        <v>6216.5293503768153</v>
      </c>
      <c r="H85" s="45">
        <f t="shared" si="12"/>
        <v>812784.20682313619</v>
      </c>
      <c r="I85">
        <f t="shared" si="13"/>
        <v>2018</v>
      </c>
    </row>
    <row r="86" spans="1:9" x14ac:dyDescent="0.25">
      <c r="A86">
        <f t="shared" si="7"/>
        <v>69</v>
      </c>
      <c r="B86" s="46">
        <f t="shared" si="8"/>
        <v>43040</v>
      </c>
      <c r="C86" s="43">
        <f t="shared" si="9"/>
        <v>812784.20682313619</v>
      </c>
      <c r="D86" s="43">
        <f t="shared" si="10"/>
        <v>3507.2486609663601</v>
      </c>
      <c r="E86" s="44">
        <f>LOOKUP($I86,[2]BDR!$B$6:$B$66,[2]BDR!$C$6:$C$66)</f>
        <v>0.04</v>
      </c>
      <c r="F86" s="45">
        <f>+SUM(D86:D$258)*$E86/12</f>
        <v>2709.2806894104556</v>
      </c>
      <c r="G86" s="45">
        <f t="shared" si="11"/>
        <v>6216.5293503768153</v>
      </c>
      <c r="H86" s="45">
        <f t="shared" si="12"/>
        <v>809276.95816216979</v>
      </c>
      <c r="I86">
        <f t="shared" si="13"/>
        <v>2018</v>
      </c>
    </row>
    <row r="87" spans="1:9" x14ac:dyDescent="0.25">
      <c r="A87">
        <f t="shared" si="7"/>
        <v>70</v>
      </c>
      <c r="B87" s="46">
        <f t="shared" si="8"/>
        <v>43070</v>
      </c>
      <c r="C87" s="43">
        <f t="shared" si="9"/>
        <v>809276.95816216979</v>
      </c>
      <c r="D87" s="43">
        <f t="shared" si="10"/>
        <v>3518.9394898362475</v>
      </c>
      <c r="E87" s="44">
        <f>LOOKUP($I87,[2]BDR!$B$6:$B$66,[2]BDR!$C$6:$C$66)</f>
        <v>0.04</v>
      </c>
      <c r="F87" s="45">
        <f>+SUM(D87:D$258)*$E87/12</f>
        <v>2697.5898605405678</v>
      </c>
      <c r="G87" s="45">
        <f t="shared" si="11"/>
        <v>6216.5293503768153</v>
      </c>
      <c r="H87" s="45">
        <f t="shared" si="12"/>
        <v>805758.01867233356</v>
      </c>
      <c r="I87">
        <f t="shared" si="13"/>
        <v>2018</v>
      </c>
    </row>
    <row r="88" spans="1:9" x14ac:dyDescent="0.25">
      <c r="A88">
        <f t="shared" si="7"/>
        <v>71</v>
      </c>
      <c r="B88" s="46">
        <f t="shared" si="8"/>
        <v>43101</v>
      </c>
      <c r="C88" s="43">
        <f t="shared" si="9"/>
        <v>805758.01867233356</v>
      </c>
      <c r="D88" s="43">
        <f t="shared" si="10"/>
        <v>3530.6692881357012</v>
      </c>
      <c r="E88" s="44">
        <f>LOOKUP($I88,[2]BDR!$B$6:$B$66,[2]BDR!$C$6:$C$66)</f>
        <v>0.04</v>
      </c>
      <c r="F88" s="45">
        <f>+SUM(D88:D$258)*$E88/12</f>
        <v>2685.8600622411136</v>
      </c>
      <c r="G88" s="45">
        <f t="shared" si="11"/>
        <v>6216.5293503768153</v>
      </c>
      <c r="H88" s="45">
        <f t="shared" si="12"/>
        <v>802227.34938419785</v>
      </c>
      <c r="I88">
        <f t="shared" si="13"/>
        <v>2018</v>
      </c>
    </row>
    <row r="89" spans="1:9" x14ac:dyDescent="0.25">
      <c r="A89">
        <f t="shared" si="7"/>
        <v>72</v>
      </c>
      <c r="B89" s="46">
        <f t="shared" si="8"/>
        <v>43132</v>
      </c>
      <c r="C89" s="43">
        <f t="shared" si="9"/>
        <v>802227.34938419785</v>
      </c>
      <c r="D89" s="43">
        <f t="shared" si="10"/>
        <v>3542.4381857628205</v>
      </c>
      <c r="E89" s="44">
        <f>LOOKUP($I89,[2]BDR!$B$6:$B$66,[2]BDR!$C$6:$C$66)</f>
        <v>0.04</v>
      </c>
      <c r="F89" s="45">
        <f>+SUM(D89:D$258)*$E89/12</f>
        <v>2674.0911646139944</v>
      </c>
      <c r="G89" s="45">
        <f t="shared" si="11"/>
        <v>6216.5293503768153</v>
      </c>
      <c r="H89" s="45">
        <f t="shared" si="12"/>
        <v>798684.911198435</v>
      </c>
      <c r="I89">
        <f t="shared" si="13"/>
        <v>2018</v>
      </c>
    </row>
    <row r="90" spans="1:9" x14ac:dyDescent="0.25">
      <c r="A90">
        <f t="shared" si="7"/>
        <v>73</v>
      </c>
      <c r="B90" s="46">
        <f t="shared" si="8"/>
        <v>43160</v>
      </c>
      <c r="C90" s="43">
        <f t="shared" si="9"/>
        <v>798684.911198435</v>
      </c>
      <c r="D90" s="43">
        <f t="shared" si="10"/>
        <v>3554.2463130486967</v>
      </c>
      <c r="E90" s="44">
        <f>LOOKUP($I90,[2]BDR!$B$6:$B$66,[2]BDR!$C$6:$C$66)</f>
        <v>0.04</v>
      </c>
      <c r="F90" s="45">
        <f>+SUM(D90:D$258)*$E90/12</f>
        <v>2662.2830373281181</v>
      </c>
      <c r="G90" s="45">
        <f t="shared" si="11"/>
        <v>6216.5293503768153</v>
      </c>
      <c r="H90" s="45">
        <f t="shared" si="12"/>
        <v>795130.66488538636</v>
      </c>
      <c r="I90">
        <f t="shared" si="13"/>
        <v>2018</v>
      </c>
    </row>
    <row r="91" spans="1:9" x14ac:dyDescent="0.25">
      <c r="A91">
        <f t="shared" si="7"/>
        <v>74</v>
      </c>
      <c r="B91" s="46">
        <f t="shared" si="8"/>
        <v>43191</v>
      </c>
      <c r="C91" s="43">
        <f t="shared" si="9"/>
        <v>795130.66488538636</v>
      </c>
      <c r="D91" s="43">
        <f t="shared" si="10"/>
        <v>3566.0938007588593</v>
      </c>
      <c r="E91" s="44">
        <f>LOOKUP($I91,[2]BDR!$B$6:$B$66,[2]BDR!$C$6:$C$66)</f>
        <v>0.04</v>
      </c>
      <c r="F91" s="45">
        <f>+SUM(D91:D$258)*$E91/12</f>
        <v>2650.4355496179564</v>
      </c>
      <c r="G91" s="45">
        <f t="shared" si="11"/>
        <v>6216.5293503768153</v>
      </c>
      <c r="H91" s="45">
        <f t="shared" si="12"/>
        <v>791564.57108462753</v>
      </c>
      <c r="I91">
        <f t="shared" si="13"/>
        <v>2018</v>
      </c>
    </row>
    <row r="92" spans="1:9" x14ac:dyDescent="0.25">
      <c r="A92">
        <f t="shared" si="7"/>
        <v>75</v>
      </c>
      <c r="B92" s="46">
        <f t="shared" si="8"/>
        <v>43221</v>
      </c>
      <c r="C92" s="43">
        <f t="shared" si="9"/>
        <v>791564.57108462753</v>
      </c>
      <c r="D92" s="43">
        <f t="shared" si="10"/>
        <v>3577.9807800947219</v>
      </c>
      <c r="E92" s="44">
        <f>LOOKUP($I92,[2]BDR!$B$6:$B$66,[2]BDR!$C$6:$C$66)</f>
        <v>0.04</v>
      </c>
      <c r="F92" s="45">
        <f>+SUM(D92:D$258)*$E92/12</f>
        <v>2638.5485702820929</v>
      </c>
      <c r="G92" s="45">
        <f t="shared" si="11"/>
        <v>6216.5293503768153</v>
      </c>
      <c r="H92" s="45">
        <f t="shared" si="12"/>
        <v>787986.59030453279</v>
      </c>
      <c r="I92">
        <f t="shared" si="13"/>
        <v>2018</v>
      </c>
    </row>
    <row r="93" spans="1:9" x14ac:dyDescent="0.25">
      <c r="A93">
        <f t="shared" si="7"/>
        <v>76</v>
      </c>
      <c r="B93" s="46">
        <f t="shared" si="8"/>
        <v>43252</v>
      </c>
      <c r="C93" s="43">
        <f t="shared" si="9"/>
        <v>787986.59030453279</v>
      </c>
      <c r="D93" s="43">
        <f t="shared" si="10"/>
        <v>3589.9073826950371</v>
      </c>
      <c r="E93" s="44">
        <f>LOOKUP($I93,[2]BDR!$B$6:$B$66,[2]BDR!$C$6:$C$66)</f>
        <v>0.04</v>
      </c>
      <c r="F93" s="45">
        <f>+SUM(D93:D$258)*$E93/12</f>
        <v>2626.6219676817777</v>
      </c>
      <c r="G93" s="45">
        <f t="shared" si="11"/>
        <v>6216.5293503768153</v>
      </c>
      <c r="H93" s="45">
        <f t="shared" si="12"/>
        <v>784396.68292183778</v>
      </c>
      <c r="I93">
        <f t="shared" si="13"/>
        <v>2018</v>
      </c>
    </row>
    <row r="94" spans="1:9" x14ac:dyDescent="0.25">
      <c r="A94">
        <f t="shared" si="7"/>
        <v>77</v>
      </c>
      <c r="B94" s="46">
        <f t="shared" si="8"/>
        <v>43282</v>
      </c>
      <c r="C94" s="43">
        <f t="shared" si="9"/>
        <v>784396.68292183778</v>
      </c>
      <c r="D94" s="43">
        <f t="shared" si="10"/>
        <v>3601.8737406373548</v>
      </c>
      <c r="E94" s="44">
        <f>LOOKUP($I94,[2]BDR!$B$6:$B$66,[2]BDR!$C$6:$C$66)</f>
        <v>0.04</v>
      </c>
      <c r="F94" s="45">
        <f>+SUM(D94:D$258)*$E94/12</f>
        <v>2614.65560973946</v>
      </c>
      <c r="G94" s="45">
        <f t="shared" si="11"/>
        <v>6216.5293503768153</v>
      </c>
      <c r="H94" s="45">
        <f t="shared" si="12"/>
        <v>780794.80918120046</v>
      </c>
      <c r="I94">
        <f t="shared" si="13"/>
        <v>2019</v>
      </c>
    </row>
    <row r="95" spans="1:9" x14ac:dyDescent="0.25">
      <c r="A95">
        <f t="shared" si="7"/>
        <v>78</v>
      </c>
      <c r="B95" s="46">
        <f t="shared" si="8"/>
        <v>43313</v>
      </c>
      <c r="C95" s="43">
        <f t="shared" si="9"/>
        <v>780794.80918120046</v>
      </c>
      <c r="D95" s="43">
        <f t="shared" si="10"/>
        <v>3613.8799864394796</v>
      </c>
      <c r="E95" s="44">
        <f>LOOKUP($I95,[2]BDR!$B$6:$B$66,[2]BDR!$C$6:$C$66)</f>
        <v>0.04</v>
      </c>
      <c r="F95" s="45">
        <f>+SUM(D95:D$258)*$E95/12</f>
        <v>2602.6493639373361</v>
      </c>
      <c r="G95" s="45">
        <f t="shared" si="11"/>
        <v>6216.5293503768153</v>
      </c>
      <c r="H95" s="45">
        <f t="shared" si="12"/>
        <v>777180.92919476097</v>
      </c>
      <c r="I95">
        <f t="shared" si="13"/>
        <v>2019</v>
      </c>
    </row>
    <row r="96" spans="1:9" x14ac:dyDescent="0.25">
      <c r="A96">
        <f t="shared" si="7"/>
        <v>79</v>
      </c>
      <c r="B96" s="46">
        <f t="shared" si="8"/>
        <v>43344</v>
      </c>
      <c r="C96" s="43">
        <f t="shared" si="9"/>
        <v>777180.92919476097</v>
      </c>
      <c r="D96" s="43">
        <f t="shared" si="10"/>
        <v>3625.926253060944</v>
      </c>
      <c r="E96" s="44">
        <f>LOOKUP($I96,[2]BDR!$B$6:$B$66,[2]BDR!$C$6:$C$66)</f>
        <v>0.04</v>
      </c>
      <c r="F96" s="45">
        <f>+SUM(D96:D$258)*$E96/12</f>
        <v>2590.6030973158718</v>
      </c>
      <c r="G96" s="45">
        <f t="shared" si="11"/>
        <v>6216.5293503768153</v>
      </c>
      <c r="H96" s="45">
        <f t="shared" si="12"/>
        <v>773555.00294170005</v>
      </c>
      <c r="I96">
        <f t="shared" si="13"/>
        <v>2019</v>
      </c>
    </row>
    <row r="97" spans="1:9" x14ac:dyDescent="0.25">
      <c r="A97">
        <f t="shared" si="7"/>
        <v>80</v>
      </c>
      <c r="B97" s="46">
        <f t="shared" si="8"/>
        <v>43374</v>
      </c>
      <c r="C97" s="43">
        <f t="shared" si="9"/>
        <v>773555.00294170005</v>
      </c>
      <c r="D97" s="43">
        <f t="shared" si="10"/>
        <v>3638.0126739044799</v>
      </c>
      <c r="E97" s="44">
        <f>LOOKUP($I97,[2]BDR!$B$6:$B$66,[2]BDR!$C$6:$C$66)</f>
        <v>0.04</v>
      </c>
      <c r="F97" s="45">
        <f>+SUM(D97:D$258)*$E97/12</f>
        <v>2578.5166764723349</v>
      </c>
      <c r="G97" s="45">
        <f t="shared" si="11"/>
        <v>6216.5293503768153</v>
      </c>
      <c r="H97" s="45">
        <f t="shared" si="12"/>
        <v>769916.99026779551</v>
      </c>
      <c r="I97">
        <f t="shared" si="13"/>
        <v>2019</v>
      </c>
    </row>
    <row r="98" spans="1:9" x14ac:dyDescent="0.25">
      <c r="A98">
        <f t="shared" si="7"/>
        <v>81</v>
      </c>
      <c r="B98" s="46">
        <f t="shared" si="8"/>
        <v>43405</v>
      </c>
      <c r="C98" s="43">
        <f t="shared" si="9"/>
        <v>769916.99026779551</v>
      </c>
      <c r="D98" s="43">
        <f t="shared" si="10"/>
        <v>3650.1393828174964</v>
      </c>
      <c r="E98" s="44">
        <f>LOOKUP($I98,[2]BDR!$B$6:$B$66,[2]BDR!$C$6:$C$66)</f>
        <v>0.04</v>
      </c>
      <c r="F98" s="45">
        <f>+SUM(D98:D$258)*$E98/12</f>
        <v>2566.3899675593198</v>
      </c>
      <c r="G98" s="45">
        <f t="shared" si="11"/>
        <v>6216.5293503768162</v>
      </c>
      <c r="H98" s="45">
        <f t="shared" si="12"/>
        <v>766266.85088497796</v>
      </c>
      <c r="I98">
        <f t="shared" si="13"/>
        <v>2019</v>
      </c>
    </row>
    <row r="99" spans="1:9" x14ac:dyDescent="0.25">
      <c r="A99">
        <f t="shared" si="7"/>
        <v>82</v>
      </c>
      <c r="B99" s="46">
        <f t="shared" si="8"/>
        <v>43435</v>
      </c>
      <c r="C99" s="43">
        <f t="shared" si="9"/>
        <v>766266.85088497796</v>
      </c>
      <c r="D99" s="43">
        <f t="shared" si="10"/>
        <v>3662.3065140935541</v>
      </c>
      <c r="E99" s="44">
        <f>LOOKUP($I99,[2]BDR!$B$6:$B$66,[2]BDR!$C$6:$C$66)</f>
        <v>0.04</v>
      </c>
      <c r="F99" s="45">
        <f>+SUM(D99:D$258)*$E99/12</f>
        <v>2554.2228362832616</v>
      </c>
      <c r="G99" s="45">
        <f t="shared" si="11"/>
        <v>6216.5293503768153</v>
      </c>
      <c r="H99" s="45">
        <f t="shared" si="12"/>
        <v>762604.54437088443</v>
      </c>
      <c r="I99">
        <f t="shared" si="13"/>
        <v>2019</v>
      </c>
    </row>
    <row r="100" spans="1:9" x14ac:dyDescent="0.25">
      <c r="A100">
        <f t="shared" si="7"/>
        <v>83</v>
      </c>
      <c r="B100" s="46">
        <f t="shared" si="8"/>
        <v>43466</v>
      </c>
      <c r="C100" s="43">
        <f t="shared" si="9"/>
        <v>762604.54437088443</v>
      </c>
      <c r="D100" s="43">
        <f t="shared" si="10"/>
        <v>3674.5142024738648</v>
      </c>
      <c r="E100" s="44">
        <f>LOOKUP($I100,[2]BDR!$B$6:$B$66,[2]BDR!$C$6:$C$66)</f>
        <v>0.04</v>
      </c>
      <c r="F100" s="45">
        <f>+SUM(D100:D$258)*$E100/12</f>
        <v>2542.01514790295</v>
      </c>
      <c r="G100" s="45">
        <f t="shared" si="11"/>
        <v>6216.5293503768153</v>
      </c>
      <c r="H100" s="45">
        <f t="shared" si="12"/>
        <v>758930.03016841051</v>
      </c>
      <c r="I100">
        <f t="shared" si="13"/>
        <v>2019</v>
      </c>
    </row>
    <row r="101" spans="1:9" x14ac:dyDescent="0.25">
      <c r="A101">
        <f t="shared" si="7"/>
        <v>84</v>
      </c>
      <c r="B101" s="46">
        <f t="shared" si="8"/>
        <v>43497</v>
      </c>
      <c r="C101" s="43">
        <f t="shared" si="9"/>
        <v>758930.03016841051</v>
      </c>
      <c r="D101" s="43">
        <f t="shared" si="10"/>
        <v>3686.7625831487785</v>
      </c>
      <c r="E101" s="44">
        <f>LOOKUP($I101,[2]BDR!$B$6:$B$66,[2]BDR!$C$6:$C$66)</f>
        <v>0.04</v>
      </c>
      <c r="F101" s="45">
        <f>+SUM(D101:D$258)*$E101/12</f>
        <v>2529.7667672280372</v>
      </c>
      <c r="G101" s="45">
        <f t="shared" si="11"/>
        <v>6216.5293503768153</v>
      </c>
      <c r="H101" s="45">
        <f t="shared" si="12"/>
        <v>755243.26758526172</v>
      </c>
      <c r="I101">
        <f t="shared" si="13"/>
        <v>2019</v>
      </c>
    </row>
    <row r="102" spans="1:9" x14ac:dyDescent="0.25">
      <c r="A102">
        <f t="shared" si="7"/>
        <v>85</v>
      </c>
      <c r="B102" s="46">
        <f t="shared" si="8"/>
        <v>43525</v>
      </c>
      <c r="C102" s="43">
        <f t="shared" si="9"/>
        <v>755243.26758526172</v>
      </c>
      <c r="D102" s="43">
        <f t="shared" si="10"/>
        <v>3699.0517917592742</v>
      </c>
      <c r="E102" s="44">
        <f>LOOKUP($I102,[2]BDR!$B$6:$B$66,[2]BDR!$C$6:$C$66)</f>
        <v>0.04</v>
      </c>
      <c r="F102" s="45">
        <f>+SUM(D102:D$258)*$E102/12</f>
        <v>2517.4775586175406</v>
      </c>
      <c r="G102" s="45">
        <f t="shared" si="11"/>
        <v>6216.5293503768153</v>
      </c>
      <c r="H102" s="45">
        <f t="shared" si="12"/>
        <v>751544.2157935024</v>
      </c>
      <c r="I102">
        <f t="shared" si="13"/>
        <v>2019</v>
      </c>
    </row>
    <row r="103" spans="1:9" x14ac:dyDescent="0.25">
      <c r="A103">
        <f t="shared" si="7"/>
        <v>86</v>
      </c>
      <c r="B103" s="46">
        <f t="shared" si="8"/>
        <v>43556</v>
      </c>
      <c r="C103" s="43">
        <f t="shared" si="9"/>
        <v>751544.2157935024</v>
      </c>
      <c r="D103" s="43">
        <f t="shared" si="10"/>
        <v>3711.3819643984721</v>
      </c>
      <c r="E103" s="44">
        <f>LOOKUP($I103,[2]BDR!$B$6:$B$66,[2]BDR!$C$6:$C$66)</f>
        <v>0.04</v>
      </c>
      <c r="F103" s="45">
        <f>+SUM(D103:D$258)*$E103/12</f>
        <v>2505.1473859783432</v>
      </c>
      <c r="G103" s="45">
        <f t="shared" si="11"/>
        <v>6216.5293503768153</v>
      </c>
      <c r="H103" s="45">
        <f t="shared" si="12"/>
        <v>747832.83382910397</v>
      </c>
      <c r="I103">
        <f t="shared" si="13"/>
        <v>2019</v>
      </c>
    </row>
    <row r="104" spans="1:9" x14ac:dyDescent="0.25">
      <c r="A104">
        <f t="shared" si="7"/>
        <v>87</v>
      </c>
      <c r="B104" s="46">
        <f t="shared" si="8"/>
        <v>43586</v>
      </c>
      <c r="C104" s="43">
        <f t="shared" si="9"/>
        <v>747832.83382910397</v>
      </c>
      <c r="D104" s="43">
        <f t="shared" si="10"/>
        <v>3723.7532376131326</v>
      </c>
      <c r="E104" s="44">
        <f>LOOKUP($I104,[2]BDR!$B$6:$B$66,[2]BDR!$C$6:$C$66)</f>
        <v>0.04</v>
      </c>
      <c r="F104" s="45">
        <f>+SUM(D104:D$258)*$E104/12</f>
        <v>2492.7761127636818</v>
      </c>
      <c r="G104" s="45">
        <f t="shared" si="11"/>
        <v>6216.5293503768144</v>
      </c>
      <c r="H104" s="45">
        <f t="shared" si="12"/>
        <v>744109.08059149084</v>
      </c>
      <c r="I104">
        <f t="shared" si="13"/>
        <v>2019</v>
      </c>
    </row>
    <row r="105" spans="1:9" x14ac:dyDescent="0.25">
      <c r="A105">
        <f t="shared" si="7"/>
        <v>88</v>
      </c>
      <c r="B105" s="46">
        <f t="shared" si="8"/>
        <v>43617</v>
      </c>
      <c r="C105" s="43">
        <f t="shared" si="9"/>
        <v>744109.08059149084</v>
      </c>
      <c r="D105" s="43">
        <f t="shared" si="10"/>
        <v>3736.1657484051775</v>
      </c>
      <c r="E105" s="44">
        <f>LOOKUP($I105,[2]BDR!$B$6:$B$66,[2]BDR!$C$6:$C$66)</f>
        <v>0.04</v>
      </c>
      <c r="F105" s="45">
        <f>+SUM(D105:D$258)*$E105/12</f>
        <v>2480.3636019716382</v>
      </c>
      <c r="G105" s="45">
        <f t="shared" si="11"/>
        <v>6216.5293503768153</v>
      </c>
      <c r="H105" s="45">
        <f t="shared" si="12"/>
        <v>740372.91484308569</v>
      </c>
      <c r="I105">
        <f t="shared" si="13"/>
        <v>2019</v>
      </c>
    </row>
    <row r="106" spans="1:9" x14ac:dyDescent="0.25">
      <c r="A106">
        <f t="shared" si="7"/>
        <v>89</v>
      </c>
      <c r="B106" s="46">
        <f t="shared" si="8"/>
        <v>43647</v>
      </c>
      <c r="C106" s="43">
        <f t="shared" si="9"/>
        <v>740372.91484308569</v>
      </c>
      <c r="D106" s="43">
        <f t="shared" si="10"/>
        <v>3748.6196342331941</v>
      </c>
      <c r="E106" s="44">
        <f>LOOKUP($I106,[2]BDR!$B$6:$B$66,[2]BDR!$C$6:$C$66)</f>
        <v>0.04</v>
      </c>
      <c r="F106" s="45">
        <f>+SUM(D106:D$258)*$E106/12</f>
        <v>2467.9097161436207</v>
      </c>
      <c r="G106" s="45">
        <f t="shared" si="11"/>
        <v>6216.5293503768153</v>
      </c>
      <c r="H106" s="45">
        <f t="shared" si="12"/>
        <v>736624.29520885251</v>
      </c>
      <c r="I106">
        <f t="shared" si="13"/>
        <v>2020</v>
      </c>
    </row>
    <row r="107" spans="1:9" x14ac:dyDescent="0.25">
      <c r="A107">
        <f t="shared" si="7"/>
        <v>90</v>
      </c>
      <c r="B107" s="46">
        <f t="shared" si="8"/>
        <v>43678</v>
      </c>
      <c r="C107" s="43">
        <f t="shared" si="9"/>
        <v>736624.29520885251</v>
      </c>
      <c r="D107" s="43">
        <f t="shared" si="10"/>
        <v>3761.1150330139722</v>
      </c>
      <c r="E107" s="44">
        <f>LOOKUP($I107,[2]BDR!$B$6:$B$66,[2]BDR!$C$6:$C$66)</f>
        <v>0.04</v>
      </c>
      <c r="F107" s="45">
        <f>+SUM(D107:D$258)*$E107/12</f>
        <v>2455.4143173628431</v>
      </c>
      <c r="G107" s="45">
        <f t="shared" si="11"/>
        <v>6216.5293503768153</v>
      </c>
      <c r="H107" s="45">
        <f t="shared" si="12"/>
        <v>732863.18017583853</v>
      </c>
      <c r="I107">
        <f t="shared" si="13"/>
        <v>2020</v>
      </c>
    </row>
    <row r="108" spans="1:9" x14ac:dyDescent="0.25">
      <c r="A108">
        <f t="shared" si="7"/>
        <v>91</v>
      </c>
      <c r="B108" s="46">
        <f t="shared" si="8"/>
        <v>43709</v>
      </c>
      <c r="C108" s="43">
        <f t="shared" si="9"/>
        <v>732863.18017583853</v>
      </c>
      <c r="D108" s="43">
        <f t="shared" si="10"/>
        <v>3773.6520831240186</v>
      </c>
      <c r="E108" s="44">
        <f>LOOKUP($I108,[2]BDR!$B$6:$B$66,[2]BDR!$C$6:$C$66)</f>
        <v>0.04</v>
      </c>
      <c r="F108" s="45">
        <f>+SUM(D108:D$258)*$E108/12</f>
        <v>2442.8772672527962</v>
      </c>
      <c r="G108" s="45">
        <f t="shared" si="11"/>
        <v>6216.5293503768153</v>
      </c>
      <c r="H108" s="45">
        <f t="shared" si="12"/>
        <v>729089.52809271449</v>
      </c>
      <c r="I108">
        <f t="shared" si="13"/>
        <v>2020</v>
      </c>
    </row>
    <row r="109" spans="1:9" x14ac:dyDescent="0.25">
      <c r="A109">
        <f t="shared" si="7"/>
        <v>92</v>
      </c>
      <c r="B109" s="46">
        <f t="shared" si="8"/>
        <v>43739</v>
      </c>
      <c r="C109" s="43">
        <f t="shared" si="9"/>
        <v>729089.52809271449</v>
      </c>
      <c r="D109" s="43">
        <f t="shared" si="10"/>
        <v>3786.2309234010982</v>
      </c>
      <c r="E109" s="44">
        <f>LOOKUP($I109,[2]BDR!$B$6:$B$66,[2]BDR!$C$6:$C$66)</f>
        <v>0.04</v>
      </c>
      <c r="F109" s="45">
        <f>+SUM(D109:D$258)*$E109/12</f>
        <v>2430.2984269757158</v>
      </c>
      <c r="G109" s="45">
        <f t="shared" si="11"/>
        <v>6216.5293503768135</v>
      </c>
      <c r="H109" s="45">
        <f t="shared" si="12"/>
        <v>725303.29716931342</v>
      </c>
      <c r="I109">
        <f t="shared" si="13"/>
        <v>2020</v>
      </c>
    </row>
    <row r="110" spans="1:9" x14ac:dyDescent="0.25">
      <c r="A110">
        <f t="shared" si="7"/>
        <v>93</v>
      </c>
      <c r="B110" s="46">
        <f t="shared" si="8"/>
        <v>43770</v>
      </c>
      <c r="C110" s="43">
        <f t="shared" si="9"/>
        <v>725303.29716931342</v>
      </c>
      <c r="D110" s="43">
        <f t="shared" si="10"/>
        <v>3798.8516931457689</v>
      </c>
      <c r="E110" s="44">
        <f>LOOKUP($I110,[2]BDR!$B$6:$B$66,[2]BDR!$C$6:$C$66)</f>
        <v>0.04</v>
      </c>
      <c r="F110" s="45">
        <f>+SUM(D110:D$258)*$E110/12</f>
        <v>2417.6776572310459</v>
      </c>
      <c r="G110" s="45">
        <f t="shared" si="11"/>
        <v>6216.5293503768153</v>
      </c>
      <c r="H110" s="45">
        <f t="shared" si="12"/>
        <v>721504.4454761676</v>
      </c>
      <c r="I110">
        <f t="shared" si="13"/>
        <v>2020</v>
      </c>
    </row>
    <row r="111" spans="1:9" x14ac:dyDescent="0.25">
      <c r="A111">
        <f t="shared" si="7"/>
        <v>94</v>
      </c>
      <c r="B111" s="46">
        <f t="shared" si="8"/>
        <v>43800</v>
      </c>
      <c r="C111" s="43">
        <f t="shared" si="9"/>
        <v>721504.4454761676</v>
      </c>
      <c r="D111" s="43">
        <f t="shared" si="10"/>
        <v>3811.5145321229211</v>
      </c>
      <c r="E111" s="44">
        <f>LOOKUP($I111,[2]BDR!$B$6:$B$66,[2]BDR!$C$6:$C$66)</f>
        <v>0.04</v>
      </c>
      <c r="F111" s="45">
        <f>+SUM(D111:D$258)*$E111/12</f>
        <v>2405.0148182538937</v>
      </c>
      <c r="G111" s="45">
        <f t="shared" si="11"/>
        <v>6216.5293503768153</v>
      </c>
      <c r="H111" s="45">
        <f t="shared" si="12"/>
        <v>717692.93094404473</v>
      </c>
      <c r="I111">
        <f t="shared" si="13"/>
        <v>2020</v>
      </c>
    </row>
    <row r="112" spans="1:9" x14ac:dyDescent="0.25">
      <c r="A112">
        <f t="shared" si="7"/>
        <v>95</v>
      </c>
      <c r="B112" s="46">
        <f t="shared" si="8"/>
        <v>43831</v>
      </c>
      <c r="C112" s="43">
        <f t="shared" si="9"/>
        <v>717692.93094404473</v>
      </c>
      <c r="D112" s="43">
        <f t="shared" si="10"/>
        <v>3824.219580563331</v>
      </c>
      <c r="E112" s="44">
        <f>LOOKUP($I112,[2]BDR!$B$6:$B$66,[2]BDR!$C$6:$C$66)</f>
        <v>0.04</v>
      </c>
      <c r="F112" s="45">
        <f>+SUM(D112:D$258)*$E112/12</f>
        <v>2392.3097698134839</v>
      </c>
      <c r="G112" s="45">
        <f t="shared" si="11"/>
        <v>6216.5293503768153</v>
      </c>
      <c r="H112" s="45">
        <f t="shared" si="12"/>
        <v>713868.71136348136</v>
      </c>
      <c r="I112">
        <f t="shared" si="13"/>
        <v>2020</v>
      </c>
    </row>
    <row r="113" spans="1:9" x14ac:dyDescent="0.25">
      <c r="A113">
        <f t="shared" si="7"/>
        <v>96</v>
      </c>
      <c r="B113" s="46">
        <f t="shared" si="8"/>
        <v>43862</v>
      </c>
      <c r="C113" s="43">
        <f t="shared" si="9"/>
        <v>713868.71136348136</v>
      </c>
      <c r="D113" s="43">
        <f t="shared" si="10"/>
        <v>3836.9669791652086</v>
      </c>
      <c r="E113" s="44">
        <f>LOOKUP($I113,[2]BDR!$B$6:$B$66,[2]BDR!$C$6:$C$66)</f>
        <v>0.04</v>
      </c>
      <c r="F113" s="45">
        <f>+SUM(D113:D$258)*$E113/12</f>
        <v>2379.5623712116062</v>
      </c>
      <c r="G113" s="45">
        <f t="shared" si="11"/>
        <v>6216.5293503768153</v>
      </c>
      <c r="H113" s="45">
        <f t="shared" si="12"/>
        <v>710031.74438431615</v>
      </c>
      <c r="I113">
        <f t="shared" si="13"/>
        <v>2020</v>
      </c>
    </row>
    <row r="114" spans="1:9" x14ac:dyDescent="0.25">
      <c r="A114">
        <f t="shared" si="7"/>
        <v>97</v>
      </c>
      <c r="B114" s="46">
        <f t="shared" si="8"/>
        <v>43891</v>
      </c>
      <c r="C114" s="43">
        <f t="shared" si="9"/>
        <v>710031.74438431615</v>
      </c>
      <c r="D114" s="43">
        <f t="shared" si="10"/>
        <v>3849.7568690957592</v>
      </c>
      <c r="E114" s="44">
        <f>LOOKUP($I114,[2]BDR!$B$6:$B$66,[2]BDR!$C$6:$C$66)</f>
        <v>0.04</v>
      </c>
      <c r="F114" s="45">
        <f>+SUM(D114:D$258)*$E114/12</f>
        <v>2366.7724812810552</v>
      </c>
      <c r="G114" s="45">
        <f t="shared" si="11"/>
        <v>6216.5293503768144</v>
      </c>
      <c r="H114" s="45">
        <f t="shared" si="12"/>
        <v>706181.98751522042</v>
      </c>
      <c r="I114">
        <f t="shared" si="13"/>
        <v>2020</v>
      </c>
    </row>
    <row r="115" spans="1:9" x14ac:dyDescent="0.25">
      <c r="A115">
        <f t="shared" si="7"/>
        <v>98</v>
      </c>
      <c r="B115" s="46">
        <f t="shared" si="8"/>
        <v>43922</v>
      </c>
      <c r="C115" s="43">
        <f t="shared" si="9"/>
        <v>706181.98751522042</v>
      </c>
      <c r="D115" s="43">
        <f t="shared" si="10"/>
        <v>3862.5893919927453</v>
      </c>
      <c r="E115" s="44">
        <f>LOOKUP($I115,[2]BDR!$B$6:$B$66,[2]BDR!$C$6:$C$66)</f>
        <v>0.04</v>
      </c>
      <c r="F115" s="45">
        <f>+SUM(D115:D$258)*$E115/12</f>
        <v>2353.9399583840695</v>
      </c>
      <c r="G115" s="45">
        <f t="shared" si="11"/>
        <v>6216.5293503768153</v>
      </c>
      <c r="H115" s="45">
        <f t="shared" si="12"/>
        <v>702319.39812322764</v>
      </c>
      <c r="I115">
        <f t="shared" si="13"/>
        <v>2020</v>
      </c>
    </row>
    <row r="116" spans="1:9" x14ac:dyDescent="0.25">
      <c r="A116">
        <f t="shared" si="7"/>
        <v>99</v>
      </c>
      <c r="B116" s="46">
        <f t="shared" si="8"/>
        <v>43952</v>
      </c>
      <c r="C116" s="43">
        <f t="shared" si="9"/>
        <v>702319.39812322764</v>
      </c>
      <c r="D116" s="43">
        <f t="shared" si="10"/>
        <v>3875.4646899660538</v>
      </c>
      <c r="E116" s="44">
        <f>LOOKUP($I116,[2]BDR!$B$6:$B$66,[2]BDR!$C$6:$C$66)</f>
        <v>0.04</v>
      </c>
      <c r="F116" s="45">
        <f>+SUM(D116:D$258)*$E116/12</f>
        <v>2341.0646604107601</v>
      </c>
      <c r="G116" s="45">
        <f t="shared" si="11"/>
        <v>6216.5293503768135</v>
      </c>
      <c r="H116" s="45">
        <f t="shared" si="12"/>
        <v>698443.93343326158</v>
      </c>
      <c r="I116">
        <f t="shared" si="13"/>
        <v>2020</v>
      </c>
    </row>
    <row r="117" spans="1:9" x14ac:dyDescent="0.25">
      <c r="A117">
        <f t="shared" si="7"/>
        <v>100</v>
      </c>
      <c r="B117" s="46">
        <f t="shared" si="8"/>
        <v>43983</v>
      </c>
      <c r="C117" s="43">
        <f t="shared" si="9"/>
        <v>698443.93343326158</v>
      </c>
      <c r="D117" s="43">
        <f t="shared" si="10"/>
        <v>3888.3829055992751</v>
      </c>
      <c r="E117" s="44">
        <f>LOOKUP($I117,[2]BDR!$B$6:$B$66,[2]BDR!$C$6:$C$66)</f>
        <v>0.04</v>
      </c>
      <c r="F117" s="45">
        <f>+SUM(D117:D$258)*$E117/12</f>
        <v>2328.1464447775397</v>
      </c>
      <c r="G117" s="45">
        <f t="shared" si="11"/>
        <v>6216.5293503768153</v>
      </c>
      <c r="H117" s="45">
        <f t="shared" si="12"/>
        <v>694555.55052766227</v>
      </c>
      <c r="I117">
        <f t="shared" si="13"/>
        <v>2020</v>
      </c>
    </row>
    <row r="118" spans="1:9" x14ac:dyDescent="0.25">
      <c r="A118">
        <f t="shared" si="7"/>
        <v>101</v>
      </c>
      <c r="B118" s="46">
        <f t="shared" si="8"/>
        <v>44013</v>
      </c>
      <c r="C118" s="43">
        <f t="shared" si="9"/>
        <v>694555.55052766227</v>
      </c>
      <c r="D118" s="43">
        <f t="shared" si="10"/>
        <v>3901.3441819512723</v>
      </c>
      <c r="E118" s="44">
        <f>LOOKUP($I118,[2]BDR!$B$6:$B$66,[2]BDR!$C$6:$C$66)</f>
        <v>0.04</v>
      </c>
      <c r="F118" s="45">
        <f>+SUM(D118:D$258)*$E118/12</f>
        <v>2315.1851684255425</v>
      </c>
      <c r="G118" s="45">
        <f t="shared" si="11"/>
        <v>6216.5293503768153</v>
      </c>
      <c r="H118" s="45">
        <f t="shared" si="12"/>
        <v>690654.20634571102</v>
      </c>
      <c r="I118">
        <f t="shared" si="13"/>
        <v>2021</v>
      </c>
    </row>
    <row r="119" spans="1:9" x14ac:dyDescent="0.25">
      <c r="A119">
        <f t="shared" si="7"/>
        <v>102</v>
      </c>
      <c r="B119" s="46">
        <f t="shared" si="8"/>
        <v>44044</v>
      </c>
      <c r="C119" s="43">
        <f t="shared" si="9"/>
        <v>690654.20634571102</v>
      </c>
      <c r="D119" s="43">
        <f t="shared" si="10"/>
        <v>3914.3486625577762</v>
      </c>
      <c r="E119" s="44">
        <f>LOOKUP($I119,[2]BDR!$B$6:$B$66,[2]BDR!$C$6:$C$66)</f>
        <v>0.04</v>
      </c>
      <c r="F119" s="45">
        <f>+SUM(D119:D$258)*$E119/12</f>
        <v>2302.1806878190387</v>
      </c>
      <c r="G119" s="45">
        <f t="shared" si="11"/>
        <v>6216.5293503768153</v>
      </c>
      <c r="H119" s="45">
        <f t="shared" si="12"/>
        <v>686739.85768315324</v>
      </c>
      <c r="I119">
        <f t="shared" si="13"/>
        <v>2021</v>
      </c>
    </row>
    <row r="120" spans="1:9" x14ac:dyDescent="0.25">
      <c r="A120">
        <f t="shared" si="7"/>
        <v>103</v>
      </c>
      <c r="B120" s="46">
        <f t="shared" si="8"/>
        <v>44075</v>
      </c>
      <c r="C120" s="43">
        <f t="shared" si="9"/>
        <v>686739.85768315324</v>
      </c>
      <c r="D120" s="43">
        <f t="shared" si="10"/>
        <v>3927.3964914329686</v>
      </c>
      <c r="E120" s="44">
        <f>LOOKUP($I120,[2]BDR!$B$6:$B$66,[2]BDR!$C$6:$C$66)</f>
        <v>0.04</v>
      </c>
      <c r="F120" s="45">
        <f>+SUM(D120:D$258)*$E120/12</f>
        <v>2289.1328589438463</v>
      </c>
      <c r="G120" s="45">
        <f t="shared" si="11"/>
        <v>6216.5293503768153</v>
      </c>
      <c r="H120" s="45">
        <f t="shared" si="12"/>
        <v>682812.46119172033</v>
      </c>
      <c r="I120">
        <f t="shared" si="13"/>
        <v>2021</v>
      </c>
    </row>
    <row r="121" spans="1:9" x14ac:dyDescent="0.25">
      <c r="A121">
        <f t="shared" si="7"/>
        <v>104</v>
      </c>
      <c r="B121" s="46">
        <f t="shared" si="8"/>
        <v>44105</v>
      </c>
      <c r="C121" s="43">
        <f t="shared" si="9"/>
        <v>682812.46119172033</v>
      </c>
      <c r="D121" s="43">
        <f t="shared" si="10"/>
        <v>3940.4878130710795</v>
      </c>
      <c r="E121" s="44">
        <f>LOOKUP($I121,[2]BDR!$B$6:$B$66,[2]BDR!$C$6:$C$66)</f>
        <v>0.04</v>
      </c>
      <c r="F121" s="45">
        <f>+SUM(D121:D$258)*$E121/12</f>
        <v>2276.0415373057367</v>
      </c>
      <c r="G121" s="45">
        <f t="shared" si="11"/>
        <v>6216.5293503768162</v>
      </c>
      <c r="H121" s="45">
        <f t="shared" si="12"/>
        <v>678871.97337864921</v>
      </c>
      <c r="I121">
        <f t="shared" si="13"/>
        <v>2021</v>
      </c>
    </row>
    <row r="122" spans="1:9" x14ac:dyDescent="0.25">
      <c r="A122">
        <f t="shared" si="7"/>
        <v>105</v>
      </c>
      <c r="B122" s="46">
        <f t="shared" si="8"/>
        <v>44136</v>
      </c>
      <c r="C122" s="43">
        <f t="shared" si="9"/>
        <v>678871.97337864921</v>
      </c>
      <c r="D122" s="43">
        <f t="shared" si="10"/>
        <v>3953.6227724479822</v>
      </c>
      <c r="E122" s="44">
        <f>LOOKUP($I122,[2]BDR!$B$6:$B$66,[2]BDR!$C$6:$C$66)</f>
        <v>0.04</v>
      </c>
      <c r="F122" s="45">
        <f>+SUM(D122:D$258)*$E122/12</f>
        <v>2262.906577928833</v>
      </c>
      <c r="G122" s="45">
        <f t="shared" si="11"/>
        <v>6216.5293503768153</v>
      </c>
      <c r="H122" s="45">
        <f t="shared" si="12"/>
        <v>674918.35060620122</v>
      </c>
      <c r="I122">
        <f t="shared" si="13"/>
        <v>2021</v>
      </c>
    </row>
    <row r="123" spans="1:9" x14ac:dyDescent="0.25">
      <c r="A123">
        <f t="shared" si="7"/>
        <v>106</v>
      </c>
      <c r="B123" s="46">
        <f t="shared" si="8"/>
        <v>44166</v>
      </c>
      <c r="C123" s="43">
        <f t="shared" si="9"/>
        <v>674918.35060620122</v>
      </c>
      <c r="D123" s="43">
        <f t="shared" si="10"/>
        <v>3966.8015150228089</v>
      </c>
      <c r="E123" s="44">
        <f>LOOKUP($I123,[2]BDR!$B$6:$B$66,[2]BDR!$C$6:$C$66)</f>
        <v>0.04</v>
      </c>
      <c r="F123" s="45">
        <f>+SUM(D123:D$258)*$E123/12</f>
        <v>2249.7278353540064</v>
      </c>
      <c r="G123" s="45">
        <f t="shared" si="11"/>
        <v>6216.5293503768153</v>
      </c>
      <c r="H123" s="45">
        <f t="shared" si="12"/>
        <v>670951.54909117846</v>
      </c>
      <c r="I123">
        <f t="shared" si="13"/>
        <v>2021</v>
      </c>
    </row>
    <row r="124" spans="1:9" x14ac:dyDescent="0.25">
      <c r="A124">
        <f t="shared" si="7"/>
        <v>107</v>
      </c>
      <c r="B124" s="46">
        <f t="shared" si="8"/>
        <v>44197</v>
      </c>
      <c r="C124" s="43">
        <f t="shared" si="9"/>
        <v>670951.54909117846</v>
      </c>
      <c r="D124" s="43">
        <f t="shared" si="10"/>
        <v>3980.0241867395516</v>
      </c>
      <c r="E124" s="44">
        <f>LOOKUP($I124,[2]BDR!$B$6:$B$66,[2]BDR!$C$6:$C$66)</f>
        <v>0.04</v>
      </c>
      <c r="F124" s="45">
        <f>+SUM(D124:D$258)*$E124/12</f>
        <v>2236.5051636372641</v>
      </c>
      <c r="G124" s="45">
        <f t="shared" si="11"/>
        <v>6216.5293503768153</v>
      </c>
      <c r="H124" s="45">
        <f t="shared" si="12"/>
        <v>666971.52490443888</v>
      </c>
      <c r="I124">
        <f t="shared" si="13"/>
        <v>2021</v>
      </c>
    </row>
    <row r="125" spans="1:9" x14ac:dyDescent="0.25">
      <c r="A125">
        <f t="shared" si="7"/>
        <v>108</v>
      </c>
      <c r="B125" s="46">
        <f t="shared" si="8"/>
        <v>44228</v>
      </c>
      <c r="C125" s="43">
        <f t="shared" si="9"/>
        <v>666971.52490443888</v>
      </c>
      <c r="D125" s="43">
        <f t="shared" si="10"/>
        <v>3993.2909340286838</v>
      </c>
      <c r="E125" s="44">
        <f>LOOKUP($I125,[2]BDR!$B$6:$B$66,[2]BDR!$C$6:$C$66)</f>
        <v>0.04</v>
      </c>
      <c r="F125" s="45">
        <f>+SUM(D125:D$258)*$E125/12</f>
        <v>2223.2384163481315</v>
      </c>
      <c r="G125" s="45">
        <f t="shared" si="11"/>
        <v>6216.5293503768153</v>
      </c>
      <c r="H125" s="45">
        <f t="shared" si="12"/>
        <v>662978.23397041019</v>
      </c>
      <c r="I125">
        <f t="shared" si="13"/>
        <v>2021</v>
      </c>
    </row>
    <row r="126" spans="1:9" x14ac:dyDescent="0.25">
      <c r="A126">
        <f t="shared" si="7"/>
        <v>109</v>
      </c>
      <c r="B126" s="46">
        <f t="shared" si="8"/>
        <v>44256</v>
      </c>
      <c r="C126" s="43">
        <f t="shared" si="9"/>
        <v>662978.23397041019</v>
      </c>
      <c r="D126" s="43">
        <f t="shared" si="10"/>
        <v>4006.6019038087793</v>
      </c>
      <c r="E126" s="44">
        <f>LOOKUP($I126,[2]BDR!$B$6:$B$66,[2]BDR!$C$6:$C$66)</f>
        <v>0.04</v>
      </c>
      <c r="F126" s="45">
        <f>+SUM(D126:D$258)*$E126/12</f>
        <v>2209.9274465680364</v>
      </c>
      <c r="G126" s="45">
        <f t="shared" si="11"/>
        <v>6216.5293503768153</v>
      </c>
      <c r="H126" s="45">
        <f t="shared" si="12"/>
        <v>658971.63206660142</v>
      </c>
      <c r="I126">
        <f t="shared" si="13"/>
        <v>2021</v>
      </c>
    </row>
    <row r="127" spans="1:9" x14ac:dyDescent="0.25">
      <c r="A127">
        <f t="shared" si="7"/>
        <v>110</v>
      </c>
      <c r="B127" s="46">
        <f t="shared" si="8"/>
        <v>44287</v>
      </c>
      <c r="C127" s="43">
        <f t="shared" si="9"/>
        <v>658971.63206660142</v>
      </c>
      <c r="D127" s="43">
        <f t="shared" si="10"/>
        <v>4019.9572434881425</v>
      </c>
      <c r="E127" s="44">
        <f>LOOKUP($I127,[2]BDR!$B$6:$B$66,[2]BDR!$C$6:$C$66)</f>
        <v>0.04</v>
      </c>
      <c r="F127" s="45">
        <f>+SUM(D127:D$258)*$E127/12</f>
        <v>2196.5721068886728</v>
      </c>
      <c r="G127" s="45">
        <f t="shared" si="11"/>
        <v>6216.5293503768153</v>
      </c>
      <c r="H127" s="45">
        <f t="shared" si="12"/>
        <v>654951.67482311325</v>
      </c>
      <c r="I127">
        <f t="shared" si="13"/>
        <v>2021</v>
      </c>
    </row>
    <row r="128" spans="1:9" x14ac:dyDescent="0.25">
      <c r="A128">
        <f t="shared" si="7"/>
        <v>111</v>
      </c>
      <c r="B128" s="46">
        <f t="shared" si="8"/>
        <v>44317</v>
      </c>
      <c r="C128" s="43">
        <f t="shared" si="9"/>
        <v>654951.67482311325</v>
      </c>
      <c r="D128" s="43">
        <f t="shared" si="10"/>
        <v>4033.3571009664356</v>
      </c>
      <c r="E128" s="44">
        <f>LOOKUP($I128,[2]BDR!$B$6:$B$66,[2]BDR!$C$6:$C$66)</f>
        <v>0.04</v>
      </c>
      <c r="F128" s="45">
        <f>+SUM(D128:D$258)*$E128/12</f>
        <v>2183.1722494103792</v>
      </c>
      <c r="G128" s="45">
        <f t="shared" si="11"/>
        <v>6216.5293503768153</v>
      </c>
      <c r="H128" s="45">
        <f t="shared" si="12"/>
        <v>650918.31772214686</v>
      </c>
      <c r="I128">
        <f t="shared" si="13"/>
        <v>2021</v>
      </c>
    </row>
    <row r="129" spans="1:9" x14ac:dyDescent="0.25">
      <c r="A129">
        <f t="shared" si="7"/>
        <v>112</v>
      </c>
      <c r="B129" s="46">
        <f t="shared" si="8"/>
        <v>44348</v>
      </c>
      <c r="C129" s="43">
        <f t="shared" si="9"/>
        <v>650918.31772214686</v>
      </c>
      <c r="D129" s="43">
        <f t="shared" si="10"/>
        <v>4046.8016246363245</v>
      </c>
      <c r="E129" s="44">
        <f>LOOKUP($I129,[2]BDR!$B$6:$B$66,[2]BDR!$C$6:$C$66)</f>
        <v>0.04</v>
      </c>
      <c r="F129" s="45">
        <f>+SUM(D129:D$258)*$E129/12</f>
        <v>2169.7277257404912</v>
      </c>
      <c r="G129" s="45">
        <f t="shared" si="11"/>
        <v>6216.5293503768153</v>
      </c>
      <c r="H129" s="45">
        <f t="shared" si="12"/>
        <v>646871.51609751058</v>
      </c>
      <c r="I129">
        <f t="shared" si="13"/>
        <v>2021</v>
      </c>
    </row>
    <row r="130" spans="1:9" x14ac:dyDescent="0.25">
      <c r="A130">
        <f t="shared" si="7"/>
        <v>113</v>
      </c>
      <c r="B130" s="46">
        <f t="shared" si="8"/>
        <v>44378</v>
      </c>
      <c r="C130" s="43">
        <f t="shared" si="9"/>
        <v>646871.51609751058</v>
      </c>
      <c r="D130" s="43">
        <f t="shared" si="10"/>
        <v>4060.2909633851118</v>
      </c>
      <c r="E130" s="44">
        <f>LOOKUP($I130,[2]BDR!$B$6:$B$66,[2]BDR!$C$6:$C$66)</f>
        <v>0.04</v>
      </c>
      <c r="F130" s="45">
        <f>+SUM(D130:D$258)*$E130/12</f>
        <v>2156.238386991703</v>
      </c>
      <c r="G130" s="45">
        <f t="shared" si="11"/>
        <v>6216.5293503768153</v>
      </c>
      <c r="H130" s="45">
        <f t="shared" si="12"/>
        <v>642811.22513412545</v>
      </c>
      <c r="I130">
        <f t="shared" si="13"/>
        <v>2022</v>
      </c>
    </row>
    <row r="131" spans="1:9" x14ac:dyDescent="0.25">
      <c r="A131">
        <f t="shared" si="7"/>
        <v>114</v>
      </c>
      <c r="B131" s="46">
        <f t="shared" si="8"/>
        <v>44409</v>
      </c>
      <c r="C131" s="43">
        <f t="shared" si="9"/>
        <v>642811.22513412545</v>
      </c>
      <c r="D131" s="43">
        <f t="shared" si="10"/>
        <v>4073.8252665963942</v>
      </c>
      <c r="E131" s="44">
        <f>LOOKUP($I131,[2]BDR!$B$6:$B$66,[2]BDR!$C$6:$C$66)</f>
        <v>0.04</v>
      </c>
      <c r="F131" s="45">
        <f>+SUM(D131:D$258)*$E131/12</f>
        <v>2142.7040837804198</v>
      </c>
      <c r="G131" s="45">
        <f t="shared" si="11"/>
        <v>6216.5293503768135</v>
      </c>
      <c r="H131" s="45">
        <f t="shared" si="12"/>
        <v>638737.39986752905</v>
      </c>
      <c r="I131">
        <f t="shared" si="13"/>
        <v>2022</v>
      </c>
    </row>
    <row r="132" spans="1:9" x14ac:dyDescent="0.25">
      <c r="A132">
        <f t="shared" si="7"/>
        <v>115</v>
      </c>
      <c r="B132" s="46">
        <f t="shared" si="8"/>
        <v>44440</v>
      </c>
      <c r="C132" s="43">
        <f t="shared" si="9"/>
        <v>638737.39986752905</v>
      </c>
      <c r="D132" s="43">
        <f t="shared" si="10"/>
        <v>4087.404684151717</v>
      </c>
      <c r="E132" s="44">
        <f>LOOKUP($I132,[2]BDR!$B$6:$B$66,[2]BDR!$C$6:$C$66)</f>
        <v>0.04</v>
      </c>
      <c r="F132" s="45">
        <f>+SUM(D132:D$258)*$E132/12</f>
        <v>2129.1246662250983</v>
      </c>
      <c r="G132" s="45">
        <f t="shared" si="11"/>
        <v>6216.5293503768153</v>
      </c>
      <c r="H132" s="45">
        <f t="shared" si="12"/>
        <v>634649.99518337729</v>
      </c>
      <c r="I132">
        <f t="shared" si="13"/>
        <v>2022</v>
      </c>
    </row>
    <row r="133" spans="1:9" x14ac:dyDescent="0.25">
      <c r="A133">
        <f t="shared" si="7"/>
        <v>116</v>
      </c>
      <c r="B133" s="46">
        <f t="shared" si="8"/>
        <v>44470</v>
      </c>
      <c r="C133" s="43">
        <f t="shared" si="9"/>
        <v>634649.99518337729</v>
      </c>
      <c r="D133" s="43">
        <f t="shared" si="10"/>
        <v>4101.0293664322217</v>
      </c>
      <c r="E133" s="44">
        <f>LOOKUP($I133,[2]BDR!$B$6:$B$66,[2]BDR!$C$6:$C$66)</f>
        <v>0.04</v>
      </c>
      <c r="F133" s="45">
        <f>+SUM(D133:D$258)*$E133/12</f>
        <v>2115.4999839445927</v>
      </c>
      <c r="G133" s="45">
        <f t="shared" si="11"/>
        <v>6216.5293503768144</v>
      </c>
      <c r="H133" s="45">
        <f t="shared" si="12"/>
        <v>630548.96581694507</v>
      </c>
      <c r="I133">
        <f t="shared" si="13"/>
        <v>2022</v>
      </c>
    </row>
    <row r="134" spans="1:9" x14ac:dyDescent="0.25">
      <c r="A134">
        <f t="shared" si="7"/>
        <v>117</v>
      </c>
      <c r="B134" s="46">
        <f t="shared" si="8"/>
        <v>44501</v>
      </c>
      <c r="C134" s="43">
        <f t="shared" si="9"/>
        <v>630548.96581694507</v>
      </c>
      <c r="D134" s="43">
        <f t="shared" si="10"/>
        <v>4114.6994643203298</v>
      </c>
      <c r="E134" s="44">
        <f>LOOKUP($I134,[2]BDR!$B$6:$B$66,[2]BDR!$C$6:$C$66)</f>
        <v>0.04</v>
      </c>
      <c r="F134" s="45">
        <f>+SUM(D134:D$258)*$E134/12</f>
        <v>2101.8298860564842</v>
      </c>
      <c r="G134" s="45">
        <f t="shared" si="11"/>
        <v>6216.5293503768135</v>
      </c>
      <c r="H134" s="45">
        <f t="shared" si="12"/>
        <v>626434.26635262475</v>
      </c>
      <c r="I134">
        <f t="shared" si="13"/>
        <v>2022</v>
      </c>
    </row>
    <row r="135" spans="1:9" x14ac:dyDescent="0.25">
      <c r="A135">
        <f t="shared" si="7"/>
        <v>118</v>
      </c>
      <c r="B135" s="46">
        <f t="shared" si="8"/>
        <v>44531</v>
      </c>
      <c r="C135" s="43">
        <f t="shared" si="9"/>
        <v>626434.26635262475</v>
      </c>
      <c r="D135" s="43">
        <f t="shared" si="10"/>
        <v>4128.4151292013967</v>
      </c>
      <c r="E135" s="44">
        <f>LOOKUP($I135,[2]BDR!$B$6:$B$66,[2]BDR!$C$6:$C$66)</f>
        <v>0.04</v>
      </c>
      <c r="F135" s="45">
        <f>+SUM(D135:D$258)*$E135/12</f>
        <v>2088.1142211754172</v>
      </c>
      <c r="G135" s="45">
        <f t="shared" si="11"/>
        <v>6216.5293503768135</v>
      </c>
      <c r="H135" s="45">
        <f t="shared" si="12"/>
        <v>622305.85122342338</v>
      </c>
      <c r="I135">
        <f t="shared" si="13"/>
        <v>2022</v>
      </c>
    </row>
    <row r="136" spans="1:9" x14ac:dyDescent="0.25">
      <c r="A136">
        <f t="shared" si="7"/>
        <v>119</v>
      </c>
      <c r="B136" s="46">
        <f t="shared" si="8"/>
        <v>44562</v>
      </c>
      <c r="C136" s="43">
        <f t="shared" si="9"/>
        <v>622305.85122342338</v>
      </c>
      <c r="D136" s="43">
        <f t="shared" si="10"/>
        <v>4142.1765129654023</v>
      </c>
      <c r="E136" s="44">
        <f>LOOKUP($I136,[2]BDR!$B$6:$B$66,[2]BDR!$C$6:$C$66)</f>
        <v>0.04</v>
      </c>
      <c r="F136" s="45">
        <f>+SUM(D136:D$258)*$E136/12</f>
        <v>2074.3528374114121</v>
      </c>
      <c r="G136" s="45">
        <f t="shared" si="11"/>
        <v>6216.5293503768144</v>
      </c>
      <c r="H136" s="45">
        <f t="shared" si="12"/>
        <v>618163.67471045803</v>
      </c>
      <c r="I136">
        <f t="shared" si="13"/>
        <v>2022</v>
      </c>
    </row>
    <row r="137" spans="1:9" x14ac:dyDescent="0.25">
      <c r="A137">
        <f t="shared" si="7"/>
        <v>120</v>
      </c>
      <c r="B137" s="46">
        <f t="shared" si="8"/>
        <v>44593</v>
      </c>
      <c r="C137" s="43">
        <f t="shared" si="9"/>
        <v>618163.67471045803</v>
      </c>
      <c r="D137" s="43">
        <f t="shared" si="10"/>
        <v>4155.9837680086202</v>
      </c>
      <c r="E137" s="44">
        <f>LOOKUP($I137,[2]BDR!$B$6:$B$66,[2]BDR!$C$6:$C$66)</f>
        <v>0.04</v>
      </c>
      <c r="F137" s="45">
        <f>+SUM(D137:D$258)*$E137/12</f>
        <v>2060.5455823681937</v>
      </c>
      <c r="G137" s="45">
        <f t="shared" si="11"/>
        <v>6216.5293503768135</v>
      </c>
      <c r="H137" s="45">
        <f t="shared" si="12"/>
        <v>614007.69094244938</v>
      </c>
      <c r="I137">
        <f t="shared" si="13"/>
        <v>2022</v>
      </c>
    </row>
    <row r="138" spans="1:9" x14ac:dyDescent="0.25">
      <c r="A138">
        <f t="shared" si="7"/>
        <v>121</v>
      </c>
      <c r="B138" s="46">
        <f t="shared" si="8"/>
        <v>44621</v>
      </c>
      <c r="C138" s="43">
        <f t="shared" si="9"/>
        <v>614007.69094244938</v>
      </c>
      <c r="D138" s="43">
        <f t="shared" si="10"/>
        <v>4169.8370472353154</v>
      </c>
      <c r="E138" s="44">
        <f>LOOKUP($I138,[2]BDR!$B$6:$B$66,[2]BDR!$C$6:$C$66)</f>
        <v>0.04</v>
      </c>
      <c r="F138" s="45">
        <f>+SUM(D138:D$258)*$E138/12</f>
        <v>2046.6923031414983</v>
      </c>
      <c r="G138" s="45">
        <f t="shared" si="11"/>
        <v>6216.5293503768135</v>
      </c>
      <c r="H138" s="45">
        <f t="shared" si="12"/>
        <v>609837.85389521404</v>
      </c>
      <c r="I138">
        <f t="shared" si="13"/>
        <v>2022</v>
      </c>
    </row>
    <row r="139" spans="1:9" x14ac:dyDescent="0.25">
      <c r="A139">
        <f t="shared" si="7"/>
        <v>122</v>
      </c>
      <c r="B139" s="46">
        <f t="shared" si="8"/>
        <v>44652</v>
      </c>
      <c r="C139" s="43">
        <f t="shared" si="9"/>
        <v>609837.85389521404</v>
      </c>
      <c r="D139" s="43">
        <f t="shared" si="10"/>
        <v>4183.7365040594332</v>
      </c>
      <c r="E139" s="44">
        <f>LOOKUP($I139,[2]BDR!$B$6:$B$66,[2]BDR!$C$6:$C$66)</f>
        <v>0.04</v>
      </c>
      <c r="F139" s="45">
        <f>+SUM(D139:D$258)*$E139/12</f>
        <v>2032.7928463173805</v>
      </c>
      <c r="G139" s="45">
        <f t="shared" si="11"/>
        <v>6216.5293503768135</v>
      </c>
      <c r="H139" s="45">
        <f t="shared" si="12"/>
        <v>605654.11739115464</v>
      </c>
      <c r="I139">
        <f t="shared" si="13"/>
        <v>2022</v>
      </c>
    </row>
    <row r="140" spans="1:9" x14ac:dyDescent="0.25">
      <c r="A140">
        <f t="shared" si="7"/>
        <v>123</v>
      </c>
      <c r="B140" s="46">
        <f t="shared" si="8"/>
        <v>44682</v>
      </c>
      <c r="C140" s="43">
        <f t="shared" si="9"/>
        <v>605654.11739115464</v>
      </c>
      <c r="D140" s="43">
        <f t="shared" si="10"/>
        <v>4197.6822924062981</v>
      </c>
      <c r="E140" s="44">
        <f>LOOKUP($I140,[2]BDR!$B$6:$B$66,[2]BDR!$C$6:$C$66)</f>
        <v>0.04</v>
      </c>
      <c r="F140" s="45">
        <f>+SUM(D140:D$258)*$E140/12</f>
        <v>2018.8470579705163</v>
      </c>
      <c r="G140" s="45">
        <f t="shared" si="11"/>
        <v>6216.5293503768144</v>
      </c>
      <c r="H140" s="45">
        <f t="shared" si="12"/>
        <v>601456.4350987483</v>
      </c>
      <c r="I140">
        <f t="shared" si="13"/>
        <v>2022</v>
      </c>
    </row>
    <row r="141" spans="1:9" x14ac:dyDescent="0.25">
      <c r="A141">
        <f t="shared" si="7"/>
        <v>124</v>
      </c>
      <c r="B141" s="46">
        <f t="shared" si="8"/>
        <v>44713</v>
      </c>
      <c r="C141" s="43">
        <f t="shared" si="9"/>
        <v>601456.4350987483</v>
      </c>
      <c r="D141" s="43">
        <f t="shared" si="10"/>
        <v>4211.6745667143196</v>
      </c>
      <c r="E141" s="44">
        <f>LOOKUP($I141,[2]BDR!$B$6:$B$66,[2]BDR!$C$6:$C$66)</f>
        <v>0.04</v>
      </c>
      <c r="F141" s="45">
        <f>+SUM(D141:D$258)*$E141/12</f>
        <v>2004.8547836624948</v>
      </c>
      <c r="G141" s="45">
        <f t="shared" si="11"/>
        <v>6216.5293503768144</v>
      </c>
      <c r="H141" s="45">
        <f t="shared" si="12"/>
        <v>597244.76053203398</v>
      </c>
      <c r="I141">
        <f t="shared" si="13"/>
        <v>2022</v>
      </c>
    </row>
    <row r="142" spans="1:9" x14ac:dyDescent="0.25">
      <c r="A142">
        <f t="shared" si="7"/>
        <v>125</v>
      </c>
      <c r="B142" s="46">
        <f t="shared" si="8"/>
        <v>44743</v>
      </c>
      <c r="C142" s="43">
        <f t="shared" si="9"/>
        <v>597244.76053203398</v>
      </c>
      <c r="D142" s="43">
        <f t="shared" si="10"/>
        <v>4225.7134819367002</v>
      </c>
      <c r="E142" s="44">
        <f>LOOKUP($I142,[2]BDR!$B$6:$B$66,[2]BDR!$C$6:$C$66)</f>
        <v>0.04</v>
      </c>
      <c r="F142" s="45">
        <f>+SUM(D142:D$258)*$E142/12</f>
        <v>1990.8158684401135</v>
      </c>
      <c r="G142" s="45">
        <f t="shared" si="11"/>
        <v>6216.5293503768135</v>
      </c>
      <c r="H142" s="45">
        <f t="shared" si="12"/>
        <v>593019.04705009726</v>
      </c>
      <c r="I142">
        <f t="shared" si="13"/>
        <v>2023</v>
      </c>
    </row>
    <row r="143" spans="1:9" x14ac:dyDescent="0.25">
      <c r="A143">
        <f t="shared" si="7"/>
        <v>126</v>
      </c>
      <c r="B143" s="46">
        <f t="shared" si="8"/>
        <v>44774</v>
      </c>
      <c r="C143" s="43">
        <f t="shared" si="9"/>
        <v>593019.04705009726</v>
      </c>
      <c r="D143" s="43">
        <f t="shared" si="10"/>
        <v>4239.7991935431555</v>
      </c>
      <c r="E143" s="44">
        <f>LOOKUP($I143,[2]BDR!$B$6:$B$66,[2]BDR!$C$6:$C$66)</f>
        <v>0.04</v>
      </c>
      <c r="F143" s="45">
        <f>+SUM(D143:D$258)*$E143/12</f>
        <v>1976.7301568336582</v>
      </c>
      <c r="G143" s="45">
        <f t="shared" si="11"/>
        <v>6216.5293503768135</v>
      </c>
      <c r="H143" s="45">
        <f t="shared" si="12"/>
        <v>588779.24785655411</v>
      </c>
      <c r="I143">
        <f t="shared" si="13"/>
        <v>2023</v>
      </c>
    </row>
    <row r="144" spans="1:9" x14ac:dyDescent="0.25">
      <c r="A144">
        <f t="shared" si="7"/>
        <v>127</v>
      </c>
      <c r="B144" s="46">
        <f t="shared" si="8"/>
        <v>44805</v>
      </c>
      <c r="C144" s="43">
        <f t="shared" si="9"/>
        <v>588779.24785655411</v>
      </c>
      <c r="D144" s="43">
        <f t="shared" si="10"/>
        <v>4253.931857521633</v>
      </c>
      <c r="E144" s="44">
        <f>LOOKUP($I144,[2]BDR!$B$6:$B$66,[2]BDR!$C$6:$C$66)</f>
        <v>0.04</v>
      </c>
      <c r="F144" s="45">
        <f>+SUM(D144:D$258)*$E144/12</f>
        <v>1962.5974928551811</v>
      </c>
      <c r="G144" s="45">
        <f t="shared" si="11"/>
        <v>6216.5293503768144</v>
      </c>
      <c r="H144" s="45">
        <f t="shared" si="12"/>
        <v>584525.31599903246</v>
      </c>
      <c r="I144">
        <f t="shared" si="13"/>
        <v>2023</v>
      </c>
    </row>
    <row r="145" spans="1:9" x14ac:dyDescent="0.25">
      <c r="A145">
        <f t="shared" si="7"/>
        <v>128</v>
      </c>
      <c r="B145" s="46">
        <f t="shared" si="8"/>
        <v>44835</v>
      </c>
      <c r="C145" s="43">
        <f t="shared" si="9"/>
        <v>584525.31599903246</v>
      </c>
      <c r="D145" s="43">
        <f t="shared" si="10"/>
        <v>4268.1116303800382</v>
      </c>
      <c r="E145" s="44">
        <f>LOOKUP($I145,[2]BDR!$B$6:$B$66,[2]BDR!$C$6:$C$66)</f>
        <v>0.04</v>
      </c>
      <c r="F145" s="45">
        <f>+SUM(D145:D$258)*$E145/12</f>
        <v>1948.4177199967755</v>
      </c>
      <c r="G145" s="45">
        <f t="shared" si="11"/>
        <v>6216.5293503768135</v>
      </c>
      <c r="H145" s="45">
        <f t="shared" si="12"/>
        <v>580257.20436865243</v>
      </c>
      <c r="I145">
        <f t="shared" si="13"/>
        <v>2023</v>
      </c>
    </row>
    <row r="146" spans="1:9" x14ac:dyDescent="0.25">
      <c r="A146">
        <f t="shared" si="7"/>
        <v>129</v>
      </c>
      <c r="B146" s="46">
        <f t="shared" si="8"/>
        <v>44866</v>
      </c>
      <c r="C146" s="43">
        <f t="shared" si="9"/>
        <v>580257.20436865243</v>
      </c>
      <c r="D146" s="43">
        <f t="shared" si="10"/>
        <v>4282.3386691479718</v>
      </c>
      <c r="E146" s="44">
        <f>LOOKUP($I146,[2]BDR!$B$6:$B$66,[2]BDR!$C$6:$C$66)</f>
        <v>0.04</v>
      </c>
      <c r="F146" s="45">
        <f>+SUM(D146:D$258)*$E146/12</f>
        <v>1934.1906812288419</v>
      </c>
      <c r="G146" s="45">
        <f t="shared" si="11"/>
        <v>6216.5293503768135</v>
      </c>
      <c r="H146" s="45">
        <f t="shared" si="12"/>
        <v>575974.8656995045</v>
      </c>
      <c r="I146">
        <f t="shared" si="13"/>
        <v>2023</v>
      </c>
    </row>
    <row r="147" spans="1:9" x14ac:dyDescent="0.25">
      <c r="A147">
        <f t="shared" si="7"/>
        <v>130</v>
      </c>
      <c r="B147" s="46">
        <f t="shared" si="8"/>
        <v>44896</v>
      </c>
      <c r="C147" s="43">
        <f t="shared" si="9"/>
        <v>575974.8656995045</v>
      </c>
      <c r="D147" s="43">
        <f t="shared" si="10"/>
        <v>4296.6131313784654</v>
      </c>
      <c r="E147" s="44">
        <f>LOOKUP($I147,[2]BDR!$B$6:$B$66,[2]BDR!$C$6:$C$66)</f>
        <v>0.04</v>
      </c>
      <c r="F147" s="45">
        <f>+SUM(D147:D$258)*$E147/12</f>
        <v>1919.9162189983488</v>
      </c>
      <c r="G147" s="45">
        <f t="shared" si="11"/>
        <v>6216.5293503768144</v>
      </c>
      <c r="H147" s="45">
        <f t="shared" si="12"/>
        <v>571678.25256812607</v>
      </c>
      <c r="I147">
        <f t="shared" si="13"/>
        <v>2023</v>
      </c>
    </row>
    <row r="148" spans="1:9" x14ac:dyDescent="0.25">
      <c r="A148">
        <f t="shared" ref="A148:A211" si="14">+A147+1</f>
        <v>131</v>
      </c>
      <c r="B148" s="46">
        <f t="shared" ref="B148:B211" si="15">+DATE(YEAR(B147),MONTH(B147)+1,1)</f>
        <v>44927</v>
      </c>
      <c r="C148" s="43">
        <f t="shared" ref="C148:C211" si="16">+C147-D147</f>
        <v>571678.25256812607</v>
      </c>
      <c r="D148" s="43">
        <f t="shared" ref="D148:D211" si="17">-PPMT($E148/12,1,$C$12-$A148+1,$C148)</f>
        <v>4310.935175149727</v>
      </c>
      <c r="E148" s="44">
        <f>LOOKUP($I148,[2]BDR!$B$6:$B$66,[2]BDR!$C$6:$C$66)</f>
        <v>0.04</v>
      </c>
      <c r="F148" s="45">
        <f>+SUM(D148:D$258)*$E148/12</f>
        <v>1905.5941752270874</v>
      </c>
      <c r="G148" s="45">
        <f t="shared" ref="G148:G211" si="18">F148+D148</f>
        <v>6216.5293503768144</v>
      </c>
      <c r="H148" s="45">
        <f t="shared" ref="H148:H211" si="19">C148-D148</f>
        <v>567367.31739297637</v>
      </c>
      <c r="I148">
        <f t="shared" ref="I148:I257" si="20">+YEAR($B148)+IF(MONTH($B148)&gt;6,1,0)</f>
        <v>2023</v>
      </c>
    </row>
    <row r="149" spans="1:9" x14ac:dyDescent="0.25">
      <c r="A149">
        <f t="shared" si="14"/>
        <v>132</v>
      </c>
      <c r="B149" s="46">
        <f t="shared" si="15"/>
        <v>44958</v>
      </c>
      <c r="C149" s="43">
        <f t="shared" si="16"/>
        <v>567367.31739297637</v>
      </c>
      <c r="D149" s="43">
        <f t="shared" si="17"/>
        <v>4325.3049590668934</v>
      </c>
      <c r="E149" s="44">
        <f>LOOKUP($I149,[2]BDR!$B$6:$B$66,[2]BDR!$C$6:$C$66)</f>
        <v>0.04</v>
      </c>
      <c r="F149" s="45">
        <f>+SUM(D149:D$258)*$E149/12</f>
        <v>1891.2243913099217</v>
      </c>
      <c r="G149" s="45">
        <f t="shared" si="18"/>
        <v>6216.5293503768153</v>
      </c>
      <c r="H149" s="45">
        <f t="shared" si="19"/>
        <v>563042.01243390946</v>
      </c>
      <c r="I149">
        <f t="shared" si="20"/>
        <v>2023</v>
      </c>
    </row>
    <row r="150" spans="1:9" x14ac:dyDescent="0.25">
      <c r="A150">
        <f t="shared" si="14"/>
        <v>133</v>
      </c>
      <c r="B150" s="46">
        <f t="shared" si="15"/>
        <v>44986</v>
      </c>
      <c r="C150" s="43">
        <f t="shared" si="16"/>
        <v>563042.01243390946</v>
      </c>
      <c r="D150" s="43">
        <f t="shared" si="17"/>
        <v>4339.7226422637832</v>
      </c>
      <c r="E150" s="44">
        <f>LOOKUP($I150,[2]BDR!$B$6:$B$66,[2]BDR!$C$6:$C$66)</f>
        <v>0.04</v>
      </c>
      <c r="F150" s="45">
        <f>+SUM(D150:D$258)*$E150/12</f>
        <v>1876.8067081130321</v>
      </c>
      <c r="G150" s="45">
        <f t="shared" si="18"/>
        <v>6216.5293503768153</v>
      </c>
      <c r="H150" s="45">
        <f t="shared" si="19"/>
        <v>558702.28979164572</v>
      </c>
      <c r="I150">
        <f t="shared" si="20"/>
        <v>2023</v>
      </c>
    </row>
    <row r="151" spans="1:9" x14ac:dyDescent="0.25">
      <c r="A151">
        <f t="shared" si="14"/>
        <v>134</v>
      </c>
      <c r="B151" s="46">
        <f t="shared" si="15"/>
        <v>45017</v>
      </c>
      <c r="C151" s="43">
        <f t="shared" si="16"/>
        <v>558702.28979164572</v>
      </c>
      <c r="D151" s="43">
        <f t="shared" si="17"/>
        <v>4354.1883844046624</v>
      </c>
      <c r="E151" s="44">
        <f>LOOKUP($I151,[2]BDR!$B$6:$B$66,[2]BDR!$C$6:$C$66)</f>
        <v>0.04</v>
      </c>
      <c r="F151" s="45">
        <f>+SUM(D151:D$258)*$E151/12</f>
        <v>1862.3409659721526</v>
      </c>
      <c r="G151" s="45">
        <f t="shared" si="18"/>
        <v>6216.5293503768153</v>
      </c>
      <c r="H151" s="45">
        <f t="shared" si="19"/>
        <v>554348.10140724108</v>
      </c>
      <c r="I151">
        <f t="shared" si="20"/>
        <v>2023</v>
      </c>
    </row>
    <row r="152" spans="1:9" x14ac:dyDescent="0.25">
      <c r="A152">
        <f t="shared" si="14"/>
        <v>135</v>
      </c>
      <c r="B152" s="46">
        <f t="shared" si="15"/>
        <v>45047</v>
      </c>
      <c r="C152" s="43">
        <f t="shared" si="16"/>
        <v>554348.10140724108</v>
      </c>
      <c r="D152" s="43">
        <f t="shared" si="17"/>
        <v>4368.7023456860115</v>
      </c>
      <c r="E152" s="44">
        <f>LOOKUP($I152,[2]BDR!$B$6:$B$66,[2]BDR!$C$6:$C$66)</f>
        <v>0.04</v>
      </c>
      <c r="F152" s="45">
        <f>+SUM(D152:D$258)*$E152/12</f>
        <v>1847.8270046908037</v>
      </c>
      <c r="G152" s="45">
        <f t="shared" si="18"/>
        <v>6216.5293503768153</v>
      </c>
      <c r="H152" s="45">
        <f t="shared" si="19"/>
        <v>549979.39906155504</v>
      </c>
      <c r="I152">
        <f t="shared" si="20"/>
        <v>2023</v>
      </c>
    </row>
    <row r="153" spans="1:9" x14ac:dyDescent="0.25">
      <c r="A153">
        <f t="shared" si="14"/>
        <v>136</v>
      </c>
      <c r="B153" s="46">
        <f t="shared" si="15"/>
        <v>45078</v>
      </c>
      <c r="C153" s="43">
        <f t="shared" si="16"/>
        <v>549979.39906155504</v>
      </c>
      <c r="D153" s="43">
        <f t="shared" si="17"/>
        <v>4383.2646868382972</v>
      </c>
      <c r="E153" s="44">
        <f>LOOKUP($I153,[2]BDR!$B$6:$B$66,[2]BDR!$C$6:$C$66)</f>
        <v>0.04</v>
      </c>
      <c r="F153" s="45">
        <f>+SUM(D153:D$258)*$E153/12</f>
        <v>1833.264663538517</v>
      </c>
      <c r="G153" s="45">
        <f t="shared" si="18"/>
        <v>6216.5293503768144</v>
      </c>
      <c r="H153" s="45">
        <f t="shared" si="19"/>
        <v>545596.13437471678</v>
      </c>
      <c r="I153">
        <f t="shared" si="20"/>
        <v>2023</v>
      </c>
    </row>
    <row r="154" spans="1:9" x14ac:dyDescent="0.25">
      <c r="A154">
        <f t="shared" si="14"/>
        <v>137</v>
      </c>
      <c r="B154" s="46">
        <f t="shared" si="15"/>
        <v>45108</v>
      </c>
      <c r="C154" s="43">
        <f t="shared" si="16"/>
        <v>545596.13437471678</v>
      </c>
      <c r="D154" s="43">
        <f t="shared" si="17"/>
        <v>4397.8755691277584</v>
      </c>
      <c r="E154" s="44">
        <f>LOOKUP($I154,[2]BDR!$B$6:$B$66,[2]BDR!$C$6:$C$66)</f>
        <v>0.04</v>
      </c>
      <c r="F154" s="45">
        <f>+SUM(D154:D$258)*$E154/12</f>
        <v>1818.653781249056</v>
      </c>
      <c r="G154" s="45">
        <f t="shared" si="18"/>
        <v>6216.5293503768144</v>
      </c>
      <c r="H154" s="45">
        <f t="shared" si="19"/>
        <v>541198.25880558905</v>
      </c>
      <c r="I154">
        <f t="shared" si="20"/>
        <v>2024</v>
      </c>
    </row>
    <row r="155" spans="1:9" x14ac:dyDescent="0.25">
      <c r="A155">
        <f t="shared" si="14"/>
        <v>138</v>
      </c>
      <c r="B155" s="46">
        <f t="shared" si="15"/>
        <v>45139</v>
      </c>
      <c r="C155" s="43">
        <f t="shared" si="16"/>
        <v>541198.25880558905</v>
      </c>
      <c r="D155" s="43">
        <f t="shared" si="17"/>
        <v>4412.5351543581855</v>
      </c>
      <c r="E155" s="44">
        <f>LOOKUP($I155,[2]BDR!$B$6:$B$66,[2]BDR!$C$6:$C$66)</f>
        <v>0.04</v>
      </c>
      <c r="F155" s="45">
        <f>+SUM(D155:D$258)*$E155/12</f>
        <v>1803.9941960186304</v>
      </c>
      <c r="G155" s="45">
        <f t="shared" si="18"/>
        <v>6216.5293503768162</v>
      </c>
      <c r="H155" s="45">
        <f t="shared" si="19"/>
        <v>536785.72365123092</v>
      </c>
      <c r="I155">
        <f t="shared" si="20"/>
        <v>2024</v>
      </c>
    </row>
    <row r="156" spans="1:9" x14ac:dyDescent="0.25">
      <c r="A156">
        <f t="shared" si="14"/>
        <v>139</v>
      </c>
      <c r="B156" s="46">
        <f t="shared" si="15"/>
        <v>45170</v>
      </c>
      <c r="C156" s="43">
        <f t="shared" si="16"/>
        <v>536785.72365123092</v>
      </c>
      <c r="D156" s="43">
        <f t="shared" si="17"/>
        <v>4427.2436048727131</v>
      </c>
      <c r="E156" s="44">
        <f>LOOKUP($I156,[2]BDR!$B$6:$B$66,[2]BDR!$C$6:$C$66)</f>
        <v>0.04</v>
      </c>
      <c r="F156" s="45">
        <f>+SUM(D156:D$258)*$E156/12</f>
        <v>1789.285745504103</v>
      </c>
      <c r="G156" s="45">
        <f t="shared" si="18"/>
        <v>6216.5293503768162</v>
      </c>
      <c r="H156" s="45">
        <f t="shared" si="19"/>
        <v>532358.48004635819</v>
      </c>
      <c r="I156">
        <f t="shared" si="20"/>
        <v>2024</v>
      </c>
    </row>
    <row r="157" spans="1:9" x14ac:dyDescent="0.25">
      <c r="A157">
        <f t="shared" si="14"/>
        <v>140</v>
      </c>
      <c r="B157" s="46">
        <f t="shared" si="15"/>
        <v>45200</v>
      </c>
      <c r="C157" s="43">
        <f t="shared" si="16"/>
        <v>532358.48004635819</v>
      </c>
      <c r="D157" s="43">
        <f t="shared" si="17"/>
        <v>4442.0010835556222</v>
      </c>
      <c r="E157" s="44">
        <f>LOOKUP($I157,[2]BDR!$B$6:$B$66,[2]BDR!$C$6:$C$66)</f>
        <v>0.04</v>
      </c>
      <c r="F157" s="45">
        <f>+SUM(D157:D$258)*$E157/12</f>
        <v>1774.5282668211939</v>
      </c>
      <c r="G157" s="45">
        <f t="shared" si="18"/>
        <v>6216.5293503768162</v>
      </c>
      <c r="H157" s="45">
        <f t="shared" si="19"/>
        <v>527916.47896280256</v>
      </c>
      <c r="I157">
        <f t="shared" si="20"/>
        <v>2024</v>
      </c>
    </row>
    <row r="158" spans="1:9" x14ac:dyDescent="0.25">
      <c r="A158">
        <f t="shared" si="14"/>
        <v>141</v>
      </c>
      <c r="B158" s="46">
        <f t="shared" si="15"/>
        <v>45231</v>
      </c>
      <c r="C158" s="43">
        <f t="shared" si="16"/>
        <v>527916.47896280256</v>
      </c>
      <c r="D158" s="43">
        <f t="shared" si="17"/>
        <v>4456.8077538341404</v>
      </c>
      <c r="E158" s="44">
        <f>LOOKUP($I158,[2]BDR!$B$6:$B$66,[2]BDR!$C$6:$C$66)</f>
        <v>0.04</v>
      </c>
      <c r="F158" s="45">
        <f>+SUM(D158:D$258)*$E158/12</f>
        <v>1759.7215965426751</v>
      </c>
      <c r="G158" s="45">
        <f t="shared" si="18"/>
        <v>6216.5293503768153</v>
      </c>
      <c r="H158" s="45">
        <f t="shared" si="19"/>
        <v>523459.67120896844</v>
      </c>
      <c r="I158">
        <f t="shared" si="20"/>
        <v>2024</v>
      </c>
    </row>
    <row r="159" spans="1:9" x14ac:dyDescent="0.25">
      <c r="A159">
        <f t="shared" si="14"/>
        <v>142</v>
      </c>
      <c r="B159" s="46">
        <f t="shared" si="15"/>
        <v>45261</v>
      </c>
      <c r="C159" s="43">
        <f t="shared" si="16"/>
        <v>523459.67120896844</v>
      </c>
      <c r="D159" s="43">
        <f t="shared" si="17"/>
        <v>4471.6637796802543</v>
      </c>
      <c r="E159" s="44">
        <f>LOOKUP($I159,[2]BDR!$B$6:$B$66,[2]BDR!$C$6:$C$66)</f>
        <v>0.04</v>
      </c>
      <c r="F159" s="45">
        <f>+SUM(D159:D$258)*$E159/12</f>
        <v>1744.8655706965612</v>
      </c>
      <c r="G159" s="45">
        <f t="shared" si="18"/>
        <v>6216.5293503768153</v>
      </c>
      <c r="H159" s="45">
        <f t="shared" si="19"/>
        <v>518988.00742928818</v>
      </c>
      <c r="I159">
        <f t="shared" si="20"/>
        <v>2024</v>
      </c>
    </row>
    <row r="160" spans="1:9" x14ac:dyDescent="0.25">
      <c r="A160">
        <f t="shared" si="14"/>
        <v>143</v>
      </c>
      <c r="B160" s="46">
        <f t="shared" si="15"/>
        <v>45292</v>
      </c>
      <c r="C160" s="43">
        <f t="shared" si="16"/>
        <v>518988.00742928818</v>
      </c>
      <c r="D160" s="43">
        <f t="shared" si="17"/>
        <v>4486.5693256125223</v>
      </c>
      <c r="E160" s="44">
        <f>LOOKUP($I160,[2]BDR!$B$6:$B$66,[2]BDR!$C$6:$C$66)</f>
        <v>0.04</v>
      </c>
      <c r="F160" s="45">
        <f>+SUM(D160:D$258)*$E160/12</f>
        <v>1729.9600247642938</v>
      </c>
      <c r="G160" s="45">
        <f t="shared" si="18"/>
        <v>6216.5293503768162</v>
      </c>
      <c r="H160" s="45">
        <f t="shared" si="19"/>
        <v>514501.43810367567</v>
      </c>
      <c r="I160">
        <f t="shared" si="20"/>
        <v>2024</v>
      </c>
    </row>
    <row r="161" spans="1:9" x14ac:dyDescent="0.25">
      <c r="A161">
        <f t="shared" si="14"/>
        <v>144</v>
      </c>
      <c r="B161" s="46">
        <f t="shared" si="15"/>
        <v>45323</v>
      </c>
      <c r="C161" s="43">
        <f t="shared" si="16"/>
        <v>514501.43810367567</v>
      </c>
      <c r="D161" s="43">
        <f t="shared" si="17"/>
        <v>4501.5245566978974</v>
      </c>
      <c r="E161" s="44">
        <f>LOOKUP($I161,[2]BDR!$B$6:$B$66,[2]BDR!$C$6:$C$66)</f>
        <v>0.04</v>
      </c>
      <c r="F161" s="45">
        <f>+SUM(D161:D$258)*$E161/12</f>
        <v>1715.0047936789188</v>
      </c>
      <c r="G161" s="45">
        <f t="shared" si="18"/>
        <v>6216.5293503768162</v>
      </c>
      <c r="H161" s="45">
        <f t="shared" si="19"/>
        <v>509999.9135469778</v>
      </c>
      <c r="I161">
        <f t="shared" si="20"/>
        <v>2024</v>
      </c>
    </row>
    <row r="162" spans="1:9" x14ac:dyDescent="0.25">
      <c r="A162">
        <f t="shared" si="14"/>
        <v>145</v>
      </c>
      <c r="B162" s="46">
        <f t="shared" si="15"/>
        <v>45352</v>
      </c>
      <c r="C162" s="43">
        <f t="shared" si="16"/>
        <v>509999.9135469778</v>
      </c>
      <c r="D162" s="43">
        <f t="shared" si="17"/>
        <v>4516.5296385535567</v>
      </c>
      <c r="E162" s="44">
        <f>LOOKUP($I162,[2]BDR!$B$6:$B$66,[2]BDR!$C$6:$C$66)</f>
        <v>0.04</v>
      </c>
      <c r="F162" s="45">
        <f>+SUM(D162:D$258)*$E162/12</f>
        <v>1699.9997118232588</v>
      </c>
      <c r="G162" s="45">
        <f t="shared" si="18"/>
        <v>6216.5293503768153</v>
      </c>
      <c r="H162" s="45">
        <f t="shared" si="19"/>
        <v>505483.38390842424</v>
      </c>
      <c r="I162">
        <f t="shared" si="20"/>
        <v>2024</v>
      </c>
    </row>
    <row r="163" spans="1:9" x14ac:dyDescent="0.25">
      <c r="A163">
        <f t="shared" si="14"/>
        <v>146</v>
      </c>
      <c r="B163" s="46">
        <f t="shared" si="15"/>
        <v>45383</v>
      </c>
      <c r="C163" s="43">
        <f t="shared" si="16"/>
        <v>505483.38390842424</v>
      </c>
      <c r="D163" s="43">
        <f t="shared" si="17"/>
        <v>4531.584737348735</v>
      </c>
      <c r="E163" s="44">
        <f>LOOKUP($I163,[2]BDR!$B$6:$B$66,[2]BDR!$C$6:$C$66)</f>
        <v>0.04</v>
      </c>
      <c r="F163" s="45">
        <f>+SUM(D163:D$258)*$E163/12</f>
        <v>1684.9446130280805</v>
      </c>
      <c r="G163" s="45">
        <f t="shared" si="18"/>
        <v>6216.5293503768153</v>
      </c>
      <c r="H163" s="45">
        <f t="shared" si="19"/>
        <v>500951.79917107552</v>
      </c>
      <c r="I163">
        <f t="shared" si="20"/>
        <v>2024</v>
      </c>
    </row>
    <row r="164" spans="1:9" x14ac:dyDescent="0.25">
      <c r="A164">
        <f t="shared" si="14"/>
        <v>147</v>
      </c>
      <c r="B164" s="46">
        <f t="shared" si="15"/>
        <v>45413</v>
      </c>
      <c r="C164" s="43">
        <f t="shared" si="16"/>
        <v>500951.79917107552</v>
      </c>
      <c r="D164" s="43">
        <f t="shared" si="17"/>
        <v>4546.6900198065641</v>
      </c>
      <c r="E164" s="44">
        <f>LOOKUP($I164,[2]BDR!$B$6:$B$66,[2]BDR!$C$6:$C$66)</f>
        <v>0.04</v>
      </c>
      <c r="F164" s="45">
        <f>+SUM(D164:D$258)*$E164/12</f>
        <v>1669.8393305702514</v>
      </c>
      <c r="G164" s="45">
        <f t="shared" si="18"/>
        <v>6216.5293503768153</v>
      </c>
      <c r="H164" s="45">
        <f t="shared" si="19"/>
        <v>496405.10915126896</v>
      </c>
      <c r="I164">
        <f t="shared" si="20"/>
        <v>2024</v>
      </c>
    </row>
    <row r="165" spans="1:9" x14ac:dyDescent="0.25">
      <c r="A165">
        <f t="shared" si="14"/>
        <v>148</v>
      </c>
      <c r="B165" s="46">
        <f t="shared" si="15"/>
        <v>45444</v>
      </c>
      <c r="C165" s="43">
        <f t="shared" si="16"/>
        <v>496405.10915126896</v>
      </c>
      <c r="D165" s="43">
        <f t="shared" si="17"/>
        <v>4561.8456532059199</v>
      </c>
      <c r="E165" s="44">
        <f>LOOKUP($I165,[2]BDR!$B$6:$B$66,[2]BDR!$C$6:$C$66)</f>
        <v>0.04</v>
      </c>
      <c r="F165" s="45">
        <f>+SUM(D165:D$258)*$E165/12</f>
        <v>1654.6836971708963</v>
      </c>
      <c r="G165" s="45">
        <f t="shared" si="18"/>
        <v>6216.5293503768162</v>
      </c>
      <c r="H165" s="45">
        <f t="shared" si="19"/>
        <v>491843.26349806302</v>
      </c>
      <c r="I165">
        <f t="shared" si="20"/>
        <v>2024</v>
      </c>
    </row>
    <row r="166" spans="1:9" x14ac:dyDescent="0.25">
      <c r="A166">
        <f t="shared" si="14"/>
        <v>149</v>
      </c>
      <c r="B166" s="46">
        <f t="shared" si="15"/>
        <v>45474</v>
      </c>
      <c r="C166" s="43">
        <f t="shared" si="16"/>
        <v>491843.26349806302</v>
      </c>
      <c r="D166" s="43">
        <f t="shared" si="17"/>
        <v>4577.0518053832729</v>
      </c>
      <c r="E166" s="44">
        <f>LOOKUP($I166,[2]BDR!$B$6:$B$66,[2]BDR!$C$6:$C$66)</f>
        <v>0.04</v>
      </c>
      <c r="F166" s="45">
        <f>+SUM(D166:D$258)*$E166/12</f>
        <v>1639.477544993543</v>
      </c>
      <c r="G166" s="45">
        <f t="shared" si="18"/>
        <v>6216.5293503768162</v>
      </c>
      <c r="H166" s="45">
        <f t="shared" si="19"/>
        <v>487266.21169267973</v>
      </c>
      <c r="I166">
        <f t="shared" si="20"/>
        <v>2025</v>
      </c>
    </row>
    <row r="167" spans="1:9" x14ac:dyDescent="0.25">
      <c r="A167">
        <f t="shared" si="14"/>
        <v>150</v>
      </c>
      <c r="B167" s="46">
        <f t="shared" si="15"/>
        <v>45505</v>
      </c>
      <c r="C167" s="43">
        <f t="shared" si="16"/>
        <v>487266.21169267973</v>
      </c>
      <c r="D167" s="43">
        <f t="shared" si="17"/>
        <v>4592.3086447345504</v>
      </c>
      <c r="E167" s="44">
        <f>LOOKUP($I167,[2]BDR!$B$6:$B$66,[2]BDR!$C$6:$C$66)</f>
        <v>0.04</v>
      </c>
      <c r="F167" s="45">
        <f>+SUM(D167:D$258)*$E167/12</f>
        <v>1624.2207056422656</v>
      </c>
      <c r="G167" s="45">
        <f t="shared" si="18"/>
        <v>6216.5293503768162</v>
      </c>
      <c r="H167" s="45">
        <f t="shared" si="19"/>
        <v>482673.90304794518</v>
      </c>
      <c r="I167">
        <f t="shared" si="20"/>
        <v>2025</v>
      </c>
    </row>
    <row r="168" spans="1:9" x14ac:dyDescent="0.25">
      <c r="A168">
        <f t="shared" si="14"/>
        <v>151</v>
      </c>
      <c r="B168" s="46">
        <f t="shared" si="15"/>
        <v>45536</v>
      </c>
      <c r="C168" s="43">
        <f t="shared" si="16"/>
        <v>482673.90304794518</v>
      </c>
      <c r="D168" s="43">
        <f t="shared" si="17"/>
        <v>4607.6163402169987</v>
      </c>
      <c r="E168" s="44">
        <f>LOOKUP($I168,[2]BDR!$B$6:$B$66,[2]BDR!$C$6:$C$66)</f>
        <v>0.04</v>
      </c>
      <c r="F168" s="45">
        <f>+SUM(D168:D$258)*$E168/12</f>
        <v>1608.9130101598168</v>
      </c>
      <c r="G168" s="45">
        <f t="shared" si="18"/>
        <v>6216.5293503768153</v>
      </c>
      <c r="H168" s="45">
        <f t="shared" si="19"/>
        <v>478066.28670772817</v>
      </c>
      <c r="I168">
        <f t="shared" si="20"/>
        <v>2025</v>
      </c>
    </row>
    <row r="169" spans="1:9" x14ac:dyDescent="0.25">
      <c r="A169">
        <f t="shared" si="14"/>
        <v>152</v>
      </c>
      <c r="B169" s="46">
        <f t="shared" si="15"/>
        <v>45566</v>
      </c>
      <c r="C169" s="43">
        <f t="shared" si="16"/>
        <v>478066.28670772817</v>
      </c>
      <c r="D169" s="43">
        <f t="shared" si="17"/>
        <v>4622.975061351056</v>
      </c>
      <c r="E169" s="44">
        <f>LOOKUP($I169,[2]BDR!$B$6:$B$66,[2]BDR!$C$6:$C$66)</f>
        <v>0.04</v>
      </c>
      <c r="F169" s="45">
        <f>+SUM(D169:D$258)*$E169/12</f>
        <v>1593.5542890257605</v>
      </c>
      <c r="G169" s="45">
        <f t="shared" si="18"/>
        <v>6216.5293503768162</v>
      </c>
      <c r="H169" s="45">
        <f t="shared" si="19"/>
        <v>473443.31164637709</v>
      </c>
      <c r="I169">
        <f t="shared" si="20"/>
        <v>2025</v>
      </c>
    </row>
    <row r="170" spans="1:9" x14ac:dyDescent="0.25">
      <c r="A170">
        <f t="shared" si="14"/>
        <v>153</v>
      </c>
      <c r="B170" s="46">
        <f t="shared" si="15"/>
        <v>45597</v>
      </c>
      <c r="C170" s="43">
        <f t="shared" si="16"/>
        <v>473443.31164637709</v>
      </c>
      <c r="D170" s="43">
        <f t="shared" si="17"/>
        <v>4638.3849782222251</v>
      </c>
      <c r="E170" s="44">
        <f>LOOKUP($I170,[2]BDR!$B$6:$B$66,[2]BDR!$C$6:$C$66)</f>
        <v>0.04</v>
      </c>
      <c r="F170" s="45">
        <f>+SUM(D170:D$258)*$E170/12</f>
        <v>1578.1443721545902</v>
      </c>
      <c r="G170" s="45">
        <f t="shared" si="18"/>
        <v>6216.5293503768153</v>
      </c>
      <c r="H170" s="45">
        <f t="shared" si="19"/>
        <v>468804.92666815483</v>
      </c>
      <c r="I170">
        <f t="shared" si="20"/>
        <v>2025</v>
      </c>
    </row>
    <row r="171" spans="1:9" x14ac:dyDescent="0.25">
      <c r="A171">
        <f t="shared" si="14"/>
        <v>154</v>
      </c>
      <c r="B171" s="46">
        <f t="shared" si="15"/>
        <v>45627</v>
      </c>
      <c r="C171" s="43">
        <f t="shared" si="16"/>
        <v>468804.92666815483</v>
      </c>
      <c r="D171" s="43">
        <f t="shared" si="17"/>
        <v>4653.8462614829659</v>
      </c>
      <c r="E171" s="44">
        <f>LOOKUP($I171,[2]BDR!$B$6:$B$66,[2]BDR!$C$6:$C$66)</f>
        <v>0.04</v>
      </c>
      <c r="F171" s="45">
        <f>+SUM(D171:D$258)*$E171/12</f>
        <v>1562.6830888938493</v>
      </c>
      <c r="G171" s="45">
        <f t="shared" si="18"/>
        <v>6216.5293503768153</v>
      </c>
      <c r="H171" s="45">
        <f t="shared" si="19"/>
        <v>464151.08040667186</v>
      </c>
      <c r="I171">
        <f t="shared" si="20"/>
        <v>2025</v>
      </c>
    </row>
    <row r="172" spans="1:9" x14ac:dyDescent="0.25">
      <c r="A172">
        <f t="shared" si="14"/>
        <v>155</v>
      </c>
      <c r="B172" s="46">
        <f t="shared" si="15"/>
        <v>45658</v>
      </c>
      <c r="C172" s="43">
        <f t="shared" si="16"/>
        <v>464151.08040667186</v>
      </c>
      <c r="D172" s="43">
        <f t="shared" si="17"/>
        <v>4669.3590823545755</v>
      </c>
      <c r="E172" s="44">
        <f>LOOKUP($I172,[2]BDR!$B$6:$B$66,[2]BDR!$C$6:$C$66)</f>
        <v>0.04</v>
      </c>
      <c r="F172" s="45">
        <f>+SUM(D172:D$258)*$E172/12</f>
        <v>1547.1702680222395</v>
      </c>
      <c r="G172" s="45">
        <f t="shared" si="18"/>
        <v>6216.5293503768153</v>
      </c>
      <c r="H172" s="45">
        <f t="shared" si="19"/>
        <v>459481.72132431727</v>
      </c>
      <c r="I172">
        <f t="shared" si="20"/>
        <v>2025</v>
      </c>
    </row>
    <row r="173" spans="1:9" x14ac:dyDescent="0.25">
      <c r="A173">
        <f t="shared" si="14"/>
        <v>156</v>
      </c>
      <c r="B173" s="46">
        <f t="shared" si="15"/>
        <v>45689</v>
      </c>
      <c r="C173" s="43">
        <f t="shared" si="16"/>
        <v>459481.72132431727</v>
      </c>
      <c r="D173" s="43">
        <f t="shared" si="17"/>
        <v>4684.9236126290889</v>
      </c>
      <c r="E173" s="44">
        <f>LOOKUP($I173,[2]BDR!$B$6:$B$66,[2]BDR!$C$6:$C$66)</f>
        <v>0.04</v>
      </c>
      <c r="F173" s="45">
        <f>+SUM(D173:D$258)*$E173/12</f>
        <v>1531.6057377477239</v>
      </c>
      <c r="G173" s="45">
        <f t="shared" si="18"/>
        <v>6216.5293503768125</v>
      </c>
      <c r="H173" s="45">
        <f t="shared" si="19"/>
        <v>454796.79771168821</v>
      </c>
      <c r="I173">
        <f t="shared" si="20"/>
        <v>2025</v>
      </c>
    </row>
    <row r="174" spans="1:9" x14ac:dyDescent="0.25">
      <c r="A174">
        <f t="shared" si="14"/>
        <v>157</v>
      </c>
      <c r="B174" s="46">
        <f t="shared" si="15"/>
        <v>45717</v>
      </c>
      <c r="C174" s="43">
        <f t="shared" si="16"/>
        <v>454796.79771168821</v>
      </c>
      <c r="D174" s="43">
        <f t="shared" si="17"/>
        <v>4700.5400246711879</v>
      </c>
      <c r="E174" s="44">
        <f>LOOKUP($I174,[2]BDR!$B$6:$B$66,[2]BDR!$C$6:$C$66)</f>
        <v>0.04</v>
      </c>
      <c r="F174" s="45">
        <f>+SUM(D174:D$258)*$E174/12</f>
        <v>1515.9893257056272</v>
      </c>
      <c r="G174" s="45">
        <f t="shared" si="18"/>
        <v>6216.5293503768153</v>
      </c>
      <c r="H174" s="45">
        <f t="shared" si="19"/>
        <v>450096.25768701703</v>
      </c>
      <c r="I174">
        <f t="shared" si="20"/>
        <v>2025</v>
      </c>
    </row>
    <row r="175" spans="1:9" x14ac:dyDescent="0.25">
      <c r="A175">
        <f t="shared" si="14"/>
        <v>158</v>
      </c>
      <c r="B175" s="46">
        <f t="shared" si="15"/>
        <v>45748</v>
      </c>
      <c r="C175" s="43">
        <f t="shared" si="16"/>
        <v>450096.25768701703</v>
      </c>
      <c r="D175" s="43">
        <f t="shared" si="17"/>
        <v>4716.2084914200914</v>
      </c>
      <c r="E175" s="44">
        <f>LOOKUP($I175,[2]BDR!$B$6:$B$66,[2]BDR!$C$6:$C$66)</f>
        <v>0.04</v>
      </c>
      <c r="F175" s="45">
        <f>+SUM(D175:D$258)*$E175/12</f>
        <v>1500.3208589567232</v>
      </c>
      <c r="G175" s="45">
        <f t="shared" si="18"/>
        <v>6216.5293503768144</v>
      </c>
      <c r="H175" s="45">
        <f t="shared" si="19"/>
        <v>445380.04919559695</v>
      </c>
      <c r="I175">
        <f t="shared" si="20"/>
        <v>2025</v>
      </c>
    </row>
    <row r="176" spans="1:9" x14ac:dyDescent="0.25">
      <c r="A176">
        <f t="shared" si="14"/>
        <v>159</v>
      </c>
      <c r="B176" s="46">
        <f t="shared" si="15"/>
        <v>45778</v>
      </c>
      <c r="C176" s="43">
        <f t="shared" si="16"/>
        <v>445380.04919559695</v>
      </c>
      <c r="D176" s="43">
        <f t="shared" si="17"/>
        <v>4731.9291863914923</v>
      </c>
      <c r="E176" s="44">
        <f>LOOKUP($I176,[2]BDR!$B$6:$B$66,[2]BDR!$C$6:$C$66)</f>
        <v>0.04</v>
      </c>
      <c r="F176" s="45">
        <f>+SUM(D176:D$258)*$E176/12</f>
        <v>1484.600163985323</v>
      </c>
      <c r="G176" s="45">
        <f t="shared" si="18"/>
        <v>6216.5293503768153</v>
      </c>
      <c r="H176" s="45">
        <f t="shared" si="19"/>
        <v>440648.12000920548</v>
      </c>
      <c r="I176">
        <f t="shared" si="20"/>
        <v>2025</v>
      </c>
    </row>
    <row r="177" spans="1:9" x14ac:dyDescent="0.25">
      <c r="A177">
        <f t="shared" si="14"/>
        <v>160</v>
      </c>
      <c r="B177" s="46">
        <f t="shared" si="15"/>
        <v>45809</v>
      </c>
      <c r="C177" s="43">
        <f t="shared" si="16"/>
        <v>440648.12000920548</v>
      </c>
      <c r="D177" s="43">
        <f t="shared" si="17"/>
        <v>4747.702283679464</v>
      </c>
      <c r="E177" s="44">
        <f>LOOKUP($I177,[2]BDR!$B$6:$B$66,[2]BDR!$C$6:$C$66)</f>
        <v>0.04</v>
      </c>
      <c r="F177" s="45">
        <f>+SUM(D177:D$258)*$E177/12</f>
        <v>1468.8270666973515</v>
      </c>
      <c r="G177" s="45">
        <f t="shared" si="18"/>
        <v>6216.5293503768153</v>
      </c>
      <c r="H177" s="45">
        <f t="shared" si="19"/>
        <v>435900.41772552603</v>
      </c>
      <c r="I177">
        <f t="shared" si="20"/>
        <v>2025</v>
      </c>
    </row>
    <row r="178" spans="1:9" x14ac:dyDescent="0.25">
      <c r="A178">
        <f t="shared" si="14"/>
        <v>161</v>
      </c>
      <c r="B178" s="46">
        <f t="shared" si="15"/>
        <v>45839</v>
      </c>
      <c r="C178" s="43">
        <f t="shared" si="16"/>
        <v>435900.41772552603</v>
      </c>
      <c r="D178" s="43">
        <f t="shared" si="17"/>
        <v>4763.5279579583967</v>
      </c>
      <c r="E178" s="44">
        <f>LOOKUP($I178,[2]BDR!$B$6:$B$66,[2]BDR!$C$6:$C$66)</f>
        <v>0.04</v>
      </c>
      <c r="F178" s="45">
        <f>+SUM(D178:D$258)*$E178/12</f>
        <v>1453.0013924184198</v>
      </c>
      <c r="G178" s="45">
        <f t="shared" si="18"/>
        <v>6216.5293503768162</v>
      </c>
      <c r="H178" s="45">
        <f t="shared" si="19"/>
        <v>431136.88976756763</v>
      </c>
      <c r="I178">
        <f t="shared" si="20"/>
        <v>2026</v>
      </c>
    </row>
    <row r="179" spans="1:9" x14ac:dyDescent="0.25">
      <c r="A179">
        <f t="shared" si="14"/>
        <v>162</v>
      </c>
      <c r="B179" s="46">
        <f t="shared" si="15"/>
        <v>45870</v>
      </c>
      <c r="C179" s="43">
        <f t="shared" si="16"/>
        <v>431136.88976756763</v>
      </c>
      <c r="D179" s="43">
        <f t="shared" si="17"/>
        <v>4779.4063844849234</v>
      </c>
      <c r="E179" s="44">
        <f>LOOKUP($I179,[2]BDR!$B$6:$B$66,[2]BDR!$C$6:$C$66)</f>
        <v>0.04</v>
      </c>
      <c r="F179" s="45">
        <f>+SUM(D179:D$258)*$E179/12</f>
        <v>1437.1229658918917</v>
      </c>
      <c r="G179" s="45">
        <f t="shared" si="18"/>
        <v>6216.5293503768153</v>
      </c>
      <c r="H179" s="45">
        <f t="shared" si="19"/>
        <v>426357.48338308273</v>
      </c>
      <c r="I179">
        <f t="shared" si="20"/>
        <v>2026</v>
      </c>
    </row>
    <row r="180" spans="1:9" x14ac:dyDescent="0.25">
      <c r="A180">
        <f t="shared" si="14"/>
        <v>163</v>
      </c>
      <c r="B180" s="46">
        <f t="shared" si="15"/>
        <v>45901</v>
      </c>
      <c r="C180" s="43">
        <f t="shared" si="16"/>
        <v>426357.48338308273</v>
      </c>
      <c r="D180" s="43">
        <f t="shared" si="17"/>
        <v>4795.3377390998749</v>
      </c>
      <c r="E180" s="44">
        <f>LOOKUP($I180,[2]BDR!$B$6:$B$66,[2]BDR!$C$6:$C$66)</f>
        <v>0.04</v>
      </c>
      <c r="F180" s="45">
        <f>+SUM(D180:D$258)*$E180/12</f>
        <v>1421.191611276942</v>
      </c>
      <c r="G180" s="45">
        <f t="shared" si="18"/>
        <v>6216.5293503768171</v>
      </c>
      <c r="H180" s="45">
        <f t="shared" si="19"/>
        <v>421562.14564398286</v>
      </c>
      <c r="I180">
        <f t="shared" si="20"/>
        <v>2026</v>
      </c>
    </row>
    <row r="181" spans="1:9" x14ac:dyDescent="0.25">
      <c r="A181">
        <f t="shared" si="14"/>
        <v>164</v>
      </c>
      <c r="B181" s="46">
        <f t="shared" si="15"/>
        <v>45931</v>
      </c>
      <c r="C181" s="43">
        <f t="shared" si="16"/>
        <v>421562.14564398286</v>
      </c>
      <c r="D181" s="43">
        <f t="shared" si="17"/>
        <v>4811.3221982302066</v>
      </c>
      <c r="E181" s="44">
        <f>LOOKUP($I181,[2]BDR!$B$6:$B$66,[2]BDR!$C$6:$C$66)</f>
        <v>0.04</v>
      </c>
      <c r="F181" s="45">
        <f>+SUM(D181:D$258)*$E181/12</f>
        <v>1405.2071521466089</v>
      </c>
      <c r="G181" s="45">
        <f t="shared" si="18"/>
        <v>6216.5293503768153</v>
      </c>
      <c r="H181" s="45">
        <f t="shared" si="19"/>
        <v>416750.82344575267</v>
      </c>
      <c r="I181">
        <f t="shared" si="20"/>
        <v>2026</v>
      </c>
    </row>
    <row r="182" spans="1:9" x14ac:dyDescent="0.25">
      <c r="A182">
        <f t="shared" si="14"/>
        <v>165</v>
      </c>
      <c r="B182" s="46">
        <f t="shared" si="15"/>
        <v>45962</v>
      </c>
      <c r="C182" s="43">
        <f t="shared" si="16"/>
        <v>416750.82344575267</v>
      </c>
      <c r="D182" s="43">
        <f t="shared" si="17"/>
        <v>4827.3599388909743</v>
      </c>
      <c r="E182" s="44">
        <f>LOOKUP($I182,[2]BDR!$B$6:$B$66,[2]BDR!$C$6:$C$66)</f>
        <v>0.04</v>
      </c>
      <c r="F182" s="45">
        <f>+SUM(D182:D$258)*$E182/12</f>
        <v>1389.1694114858417</v>
      </c>
      <c r="G182" s="45">
        <f t="shared" si="18"/>
        <v>6216.5293503768162</v>
      </c>
      <c r="H182" s="45">
        <f t="shared" si="19"/>
        <v>411923.46350686171</v>
      </c>
      <c r="I182">
        <f t="shared" si="20"/>
        <v>2026</v>
      </c>
    </row>
    <row r="183" spans="1:9" x14ac:dyDescent="0.25">
      <c r="A183">
        <f t="shared" si="14"/>
        <v>166</v>
      </c>
      <c r="B183" s="46">
        <f t="shared" si="15"/>
        <v>45992</v>
      </c>
      <c r="C183" s="43">
        <f t="shared" si="16"/>
        <v>411923.46350686171</v>
      </c>
      <c r="D183" s="43">
        <f t="shared" si="17"/>
        <v>4843.4511386872782</v>
      </c>
      <c r="E183" s="44">
        <f>LOOKUP($I183,[2]BDR!$B$6:$B$66,[2]BDR!$C$6:$C$66)</f>
        <v>0.04</v>
      </c>
      <c r="F183" s="45">
        <f>+SUM(D183:D$258)*$E183/12</f>
        <v>1373.0782116895386</v>
      </c>
      <c r="G183" s="45">
        <f t="shared" si="18"/>
        <v>6216.5293503768171</v>
      </c>
      <c r="H183" s="45">
        <f t="shared" si="19"/>
        <v>407080.01236817444</v>
      </c>
      <c r="I183">
        <f t="shared" si="20"/>
        <v>2026</v>
      </c>
    </row>
    <row r="184" spans="1:9" x14ac:dyDescent="0.25">
      <c r="A184">
        <f t="shared" si="14"/>
        <v>167</v>
      </c>
      <c r="B184" s="46">
        <f t="shared" si="15"/>
        <v>46023</v>
      </c>
      <c r="C184" s="43">
        <f t="shared" si="16"/>
        <v>407080.01236817444</v>
      </c>
      <c r="D184" s="43">
        <f t="shared" si="17"/>
        <v>4859.5959758162353</v>
      </c>
      <c r="E184" s="44">
        <f>LOOKUP($I184,[2]BDR!$B$6:$B$66,[2]BDR!$C$6:$C$66)</f>
        <v>0.04</v>
      </c>
      <c r="F184" s="45">
        <f>+SUM(D184:D$258)*$E184/12</f>
        <v>1356.9333745605809</v>
      </c>
      <c r="G184" s="45">
        <f t="shared" si="18"/>
        <v>6216.5293503768162</v>
      </c>
      <c r="H184" s="45">
        <f t="shared" si="19"/>
        <v>402220.41639235819</v>
      </c>
      <c r="I184">
        <f t="shared" si="20"/>
        <v>2026</v>
      </c>
    </row>
    <row r="185" spans="1:9" x14ac:dyDescent="0.25">
      <c r="A185">
        <f t="shared" si="14"/>
        <v>168</v>
      </c>
      <c r="B185" s="46">
        <f t="shared" si="15"/>
        <v>46054</v>
      </c>
      <c r="C185" s="43">
        <f t="shared" si="16"/>
        <v>402220.41639235819</v>
      </c>
      <c r="D185" s="43">
        <f t="shared" si="17"/>
        <v>4875.7946290689561</v>
      </c>
      <c r="E185" s="44">
        <f>LOOKUP($I185,[2]BDR!$B$6:$B$66,[2]BDR!$C$6:$C$66)</f>
        <v>0.04</v>
      </c>
      <c r="F185" s="45">
        <f>+SUM(D185:D$258)*$E185/12</f>
        <v>1340.7347213078604</v>
      </c>
      <c r="G185" s="45">
        <f t="shared" si="18"/>
        <v>6216.5293503768162</v>
      </c>
      <c r="H185" s="45">
        <f t="shared" si="19"/>
        <v>397344.62176328927</v>
      </c>
      <c r="I185">
        <f t="shared" si="20"/>
        <v>2026</v>
      </c>
    </row>
    <row r="186" spans="1:9" x14ac:dyDescent="0.25">
      <c r="A186">
        <f t="shared" si="14"/>
        <v>169</v>
      </c>
      <c r="B186" s="46">
        <f t="shared" si="15"/>
        <v>46082</v>
      </c>
      <c r="C186" s="43">
        <f t="shared" si="16"/>
        <v>397344.62176328927</v>
      </c>
      <c r="D186" s="43">
        <f t="shared" si="17"/>
        <v>4892.0472778325193</v>
      </c>
      <c r="E186" s="44">
        <f>LOOKUP($I186,[2]BDR!$B$6:$B$66,[2]BDR!$C$6:$C$66)</f>
        <v>0.04</v>
      </c>
      <c r="F186" s="45">
        <f>+SUM(D186:D$258)*$E186/12</f>
        <v>1324.4820725442971</v>
      </c>
      <c r="G186" s="45">
        <f t="shared" si="18"/>
        <v>6216.5293503768162</v>
      </c>
      <c r="H186" s="45">
        <f t="shared" si="19"/>
        <v>392452.57448545675</v>
      </c>
      <c r="I186">
        <f t="shared" si="20"/>
        <v>2026</v>
      </c>
    </row>
    <row r="187" spans="1:9" x14ac:dyDescent="0.25">
      <c r="A187">
        <f t="shared" si="14"/>
        <v>170</v>
      </c>
      <c r="B187" s="46">
        <f t="shared" si="15"/>
        <v>46113</v>
      </c>
      <c r="C187" s="43">
        <f t="shared" si="16"/>
        <v>392452.57448545675</v>
      </c>
      <c r="D187" s="43">
        <f t="shared" si="17"/>
        <v>4908.3541020919611</v>
      </c>
      <c r="E187" s="44">
        <f>LOOKUP($I187,[2]BDR!$B$6:$B$66,[2]BDR!$C$6:$C$66)</f>
        <v>0.04</v>
      </c>
      <c r="F187" s="45">
        <f>+SUM(D187:D$258)*$E187/12</f>
        <v>1308.1752482848553</v>
      </c>
      <c r="G187" s="45">
        <f t="shared" si="18"/>
        <v>6216.5293503768162</v>
      </c>
      <c r="H187" s="45">
        <f t="shared" si="19"/>
        <v>387544.22038336477</v>
      </c>
      <c r="I187">
        <f t="shared" si="20"/>
        <v>2026</v>
      </c>
    </row>
    <row r="188" spans="1:9" x14ac:dyDescent="0.25">
      <c r="A188">
        <f t="shared" si="14"/>
        <v>171</v>
      </c>
      <c r="B188" s="46">
        <f t="shared" si="15"/>
        <v>46143</v>
      </c>
      <c r="C188" s="43">
        <f t="shared" si="16"/>
        <v>387544.22038336477</v>
      </c>
      <c r="D188" s="43">
        <f t="shared" si="17"/>
        <v>4924.7152824322684</v>
      </c>
      <c r="E188" s="44">
        <f>LOOKUP($I188,[2]BDR!$B$6:$B$66,[2]BDR!$C$6:$C$66)</f>
        <v>0.04</v>
      </c>
      <c r="F188" s="45">
        <f>+SUM(D188:D$258)*$E188/12</f>
        <v>1291.8140679445487</v>
      </c>
      <c r="G188" s="45">
        <f t="shared" si="18"/>
        <v>6216.5293503768171</v>
      </c>
      <c r="H188" s="45">
        <f t="shared" si="19"/>
        <v>382619.5051009325</v>
      </c>
      <c r="I188">
        <f t="shared" si="20"/>
        <v>2026</v>
      </c>
    </row>
    <row r="189" spans="1:9" x14ac:dyDescent="0.25">
      <c r="A189">
        <f t="shared" si="14"/>
        <v>172</v>
      </c>
      <c r="B189" s="46">
        <f t="shared" si="15"/>
        <v>46174</v>
      </c>
      <c r="C189" s="43">
        <f t="shared" si="16"/>
        <v>382619.5051009325</v>
      </c>
      <c r="D189" s="43">
        <f t="shared" si="17"/>
        <v>4941.1310000403746</v>
      </c>
      <c r="E189" s="44">
        <f>LOOKUP($I189,[2]BDR!$B$6:$B$66,[2]BDR!$C$6:$C$66)</f>
        <v>0.04</v>
      </c>
      <c r="F189" s="45">
        <f>+SUM(D189:D$258)*$E189/12</f>
        <v>1275.3983503364411</v>
      </c>
      <c r="G189" s="45">
        <f t="shared" si="18"/>
        <v>6216.5293503768153</v>
      </c>
      <c r="H189" s="45">
        <f t="shared" si="19"/>
        <v>377678.37410089211</v>
      </c>
      <c r="I189">
        <f t="shared" si="20"/>
        <v>2026</v>
      </c>
    </row>
    <row r="190" spans="1:9" x14ac:dyDescent="0.25">
      <c r="A190">
        <f t="shared" si="14"/>
        <v>173</v>
      </c>
      <c r="B190" s="46">
        <f t="shared" si="15"/>
        <v>46204</v>
      </c>
      <c r="C190" s="43">
        <f t="shared" si="16"/>
        <v>377678.37410089211</v>
      </c>
      <c r="D190" s="43">
        <f t="shared" si="17"/>
        <v>4957.6014367071757</v>
      </c>
      <c r="E190" s="44">
        <f>LOOKUP($I190,[2]BDR!$B$6:$B$66,[2]BDR!$C$6:$C$66)</f>
        <v>0.04</v>
      </c>
      <c r="F190" s="45">
        <f>+SUM(D190:D$258)*$E190/12</f>
        <v>1258.9279136696398</v>
      </c>
      <c r="G190" s="45">
        <f t="shared" si="18"/>
        <v>6216.5293503768153</v>
      </c>
      <c r="H190" s="45">
        <f t="shared" si="19"/>
        <v>372720.77266418491</v>
      </c>
      <c r="I190">
        <f t="shared" si="20"/>
        <v>2027</v>
      </c>
    </row>
    <row r="191" spans="1:9" x14ac:dyDescent="0.25">
      <c r="A191">
        <f t="shared" si="14"/>
        <v>174</v>
      </c>
      <c r="B191" s="46">
        <f t="shared" si="15"/>
        <v>46235</v>
      </c>
      <c r="C191" s="43">
        <f t="shared" si="16"/>
        <v>372720.77266418491</v>
      </c>
      <c r="D191" s="43">
        <f t="shared" si="17"/>
        <v>4974.1267748295331</v>
      </c>
      <c r="E191" s="44">
        <f>LOOKUP($I191,[2]BDR!$B$6:$B$66,[2]BDR!$C$6:$C$66)</f>
        <v>0.04</v>
      </c>
      <c r="F191" s="45">
        <f>+SUM(D191:D$258)*$E191/12</f>
        <v>1242.4025755472824</v>
      </c>
      <c r="G191" s="45">
        <f t="shared" si="18"/>
        <v>6216.5293503768153</v>
      </c>
      <c r="H191" s="45">
        <f t="shared" si="19"/>
        <v>367746.64588935539</v>
      </c>
      <c r="I191">
        <f t="shared" si="20"/>
        <v>2027</v>
      </c>
    </row>
    <row r="192" spans="1:9" x14ac:dyDescent="0.25">
      <c r="A192">
        <f t="shared" si="14"/>
        <v>175</v>
      </c>
      <c r="B192" s="46">
        <f t="shared" si="15"/>
        <v>46266</v>
      </c>
      <c r="C192" s="43">
        <f t="shared" si="16"/>
        <v>367746.64588935539</v>
      </c>
      <c r="D192" s="43">
        <f t="shared" si="17"/>
        <v>4990.7071974122982</v>
      </c>
      <c r="E192" s="44">
        <f>LOOKUP($I192,[2]BDR!$B$6:$B$66,[2]BDR!$C$6:$C$66)</f>
        <v>0.04</v>
      </c>
      <c r="F192" s="45">
        <f>+SUM(D192:D$258)*$E192/12</f>
        <v>1225.8221529645173</v>
      </c>
      <c r="G192" s="45">
        <f t="shared" si="18"/>
        <v>6216.5293503768153</v>
      </c>
      <c r="H192" s="45">
        <f t="shared" si="19"/>
        <v>362755.93869194307</v>
      </c>
      <c r="I192">
        <f t="shared" si="20"/>
        <v>2027</v>
      </c>
    </row>
    <row r="193" spans="1:9" x14ac:dyDescent="0.25">
      <c r="A193">
        <f t="shared" si="14"/>
        <v>176</v>
      </c>
      <c r="B193" s="46">
        <f t="shared" si="15"/>
        <v>46296</v>
      </c>
      <c r="C193" s="43">
        <f t="shared" si="16"/>
        <v>362755.93869194307</v>
      </c>
      <c r="D193" s="43">
        <f t="shared" si="17"/>
        <v>5007.3428880703386</v>
      </c>
      <c r="E193" s="44">
        <f>LOOKUP($I193,[2]BDR!$B$6:$B$66,[2]BDR!$C$6:$C$66)</f>
        <v>0.04</v>
      </c>
      <c r="F193" s="45">
        <f>+SUM(D193:D$258)*$E193/12</f>
        <v>1209.1864623064764</v>
      </c>
      <c r="G193" s="45">
        <f t="shared" si="18"/>
        <v>6216.5293503768153</v>
      </c>
      <c r="H193" s="45">
        <f t="shared" si="19"/>
        <v>357748.59580387274</v>
      </c>
      <c r="I193">
        <f t="shared" si="20"/>
        <v>2027</v>
      </c>
    </row>
    <row r="194" spans="1:9" x14ac:dyDescent="0.25">
      <c r="A194">
        <f t="shared" si="14"/>
        <v>177</v>
      </c>
      <c r="B194" s="46">
        <f t="shared" si="15"/>
        <v>46327</v>
      </c>
      <c r="C194" s="43">
        <f t="shared" si="16"/>
        <v>357748.59580387274</v>
      </c>
      <c r="D194" s="43">
        <f t="shared" si="17"/>
        <v>5024.0340310305737</v>
      </c>
      <c r="E194" s="44">
        <f>LOOKUP($I194,[2]BDR!$B$6:$B$66,[2]BDR!$C$6:$C$66)</f>
        <v>0.04</v>
      </c>
      <c r="F194" s="45">
        <f>+SUM(D194:D$258)*$E194/12</f>
        <v>1192.4953193462422</v>
      </c>
      <c r="G194" s="45">
        <f t="shared" si="18"/>
        <v>6216.5293503768162</v>
      </c>
      <c r="H194" s="45">
        <f t="shared" si="19"/>
        <v>352724.56177284219</v>
      </c>
      <c r="I194">
        <f t="shared" si="20"/>
        <v>2027</v>
      </c>
    </row>
    <row r="195" spans="1:9" x14ac:dyDescent="0.25">
      <c r="A195">
        <f t="shared" si="14"/>
        <v>178</v>
      </c>
      <c r="B195" s="46">
        <f t="shared" si="15"/>
        <v>46357</v>
      </c>
      <c r="C195" s="43">
        <f t="shared" si="16"/>
        <v>352724.56177284219</v>
      </c>
      <c r="D195" s="43">
        <f t="shared" si="17"/>
        <v>5040.78081113401</v>
      </c>
      <c r="E195" s="44">
        <f>LOOKUP($I195,[2]BDR!$B$6:$B$66,[2]BDR!$C$6:$C$66)</f>
        <v>0.04</v>
      </c>
      <c r="F195" s="45">
        <f>+SUM(D195:D$258)*$E195/12</f>
        <v>1175.7485392428068</v>
      </c>
      <c r="G195" s="45">
        <f t="shared" si="18"/>
        <v>6216.5293503768171</v>
      </c>
      <c r="H195" s="45">
        <f t="shared" si="19"/>
        <v>347683.78096170817</v>
      </c>
      <c r="I195">
        <f t="shared" si="20"/>
        <v>2027</v>
      </c>
    </row>
    <row r="196" spans="1:9" x14ac:dyDescent="0.25">
      <c r="A196">
        <f t="shared" si="14"/>
        <v>179</v>
      </c>
      <c r="B196" s="46">
        <f t="shared" si="15"/>
        <v>46388</v>
      </c>
      <c r="C196" s="43">
        <f t="shared" si="16"/>
        <v>347683.78096170817</v>
      </c>
      <c r="D196" s="43">
        <f t="shared" si="17"/>
        <v>5057.5834138377895</v>
      </c>
      <c r="E196" s="44">
        <f>LOOKUP($I196,[2]BDR!$B$6:$B$66,[2]BDR!$C$6:$C$66)</f>
        <v>0.04</v>
      </c>
      <c r="F196" s="45">
        <f>+SUM(D196:D$258)*$E196/12</f>
        <v>1158.9459365390269</v>
      </c>
      <c r="G196" s="45">
        <f t="shared" si="18"/>
        <v>6216.5293503768162</v>
      </c>
      <c r="H196" s="45">
        <f t="shared" si="19"/>
        <v>342626.1975478704</v>
      </c>
      <c r="I196">
        <f t="shared" si="20"/>
        <v>2027</v>
      </c>
    </row>
    <row r="197" spans="1:9" x14ac:dyDescent="0.25">
      <c r="A197">
        <f t="shared" si="14"/>
        <v>180</v>
      </c>
      <c r="B197" s="46">
        <f t="shared" si="15"/>
        <v>46419</v>
      </c>
      <c r="C197" s="43">
        <f t="shared" si="16"/>
        <v>342626.1975478704</v>
      </c>
      <c r="D197" s="43">
        <f t="shared" si="17"/>
        <v>5074.4420252172486</v>
      </c>
      <c r="E197" s="44">
        <f>LOOKUP($I197,[2]BDR!$B$6:$B$66,[2]BDR!$C$6:$C$66)</f>
        <v>0.04</v>
      </c>
      <c r="F197" s="45">
        <f>+SUM(D197:D$258)*$E197/12</f>
        <v>1142.0873251595674</v>
      </c>
      <c r="G197" s="45">
        <f t="shared" si="18"/>
        <v>6216.5293503768162</v>
      </c>
      <c r="H197" s="45">
        <f t="shared" si="19"/>
        <v>337551.75552265317</v>
      </c>
      <c r="I197">
        <f t="shared" si="20"/>
        <v>2027</v>
      </c>
    </row>
    <row r="198" spans="1:9" x14ac:dyDescent="0.25">
      <c r="A198">
        <f t="shared" si="14"/>
        <v>181</v>
      </c>
      <c r="B198" s="46">
        <f t="shared" si="15"/>
        <v>46447</v>
      </c>
      <c r="C198" s="43">
        <f t="shared" si="16"/>
        <v>337551.75552265317</v>
      </c>
      <c r="D198" s="43">
        <f t="shared" si="17"/>
        <v>5091.3568319679734</v>
      </c>
      <c r="E198" s="44">
        <f>LOOKUP($I198,[2]BDR!$B$6:$B$66,[2]BDR!$C$6:$C$66)</f>
        <v>0.04</v>
      </c>
      <c r="F198" s="45">
        <f>+SUM(D198:D$258)*$E198/12</f>
        <v>1125.1725184088432</v>
      </c>
      <c r="G198" s="45">
        <f t="shared" si="18"/>
        <v>6216.5293503768171</v>
      </c>
      <c r="H198" s="45">
        <f t="shared" si="19"/>
        <v>332460.39869068522</v>
      </c>
      <c r="I198">
        <f t="shared" si="20"/>
        <v>2027</v>
      </c>
    </row>
    <row r="199" spans="1:9" x14ac:dyDescent="0.25">
      <c r="A199">
        <f t="shared" si="14"/>
        <v>182</v>
      </c>
      <c r="B199" s="46">
        <f t="shared" si="15"/>
        <v>46478</v>
      </c>
      <c r="C199" s="43">
        <f t="shared" si="16"/>
        <v>332460.39869068522</v>
      </c>
      <c r="D199" s="43">
        <f t="shared" si="17"/>
        <v>5108.3280214078686</v>
      </c>
      <c r="E199" s="44">
        <f>LOOKUP($I199,[2]BDR!$B$6:$B$66,[2]BDR!$C$6:$C$66)</f>
        <v>0.04</v>
      </c>
      <c r="F199" s="45">
        <f>+SUM(D199:D$258)*$E199/12</f>
        <v>1108.2013289689501</v>
      </c>
      <c r="G199" s="45">
        <f t="shared" si="18"/>
        <v>6216.5293503768189</v>
      </c>
      <c r="H199" s="45">
        <f t="shared" si="19"/>
        <v>327352.07066927734</v>
      </c>
      <c r="I199">
        <f t="shared" si="20"/>
        <v>2027</v>
      </c>
    </row>
    <row r="200" spans="1:9" x14ac:dyDescent="0.25">
      <c r="A200">
        <f t="shared" si="14"/>
        <v>183</v>
      </c>
      <c r="B200" s="46">
        <f t="shared" si="15"/>
        <v>46508</v>
      </c>
      <c r="C200" s="43">
        <f t="shared" si="16"/>
        <v>327352.07066927734</v>
      </c>
      <c r="D200" s="43">
        <f t="shared" si="17"/>
        <v>5125.3557814792266</v>
      </c>
      <c r="E200" s="44">
        <f>LOOKUP($I200,[2]BDR!$B$6:$B$66,[2]BDR!$C$6:$C$66)</f>
        <v>0.04</v>
      </c>
      <c r="F200" s="45">
        <f>+SUM(D200:D$258)*$E200/12</f>
        <v>1091.1735688975907</v>
      </c>
      <c r="G200" s="45">
        <f t="shared" si="18"/>
        <v>6216.5293503768171</v>
      </c>
      <c r="H200" s="45">
        <f t="shared" si="19"/>
        <v>322226.71488779812</v>
      </c>
      <c r="I200">
        <f t="shared" si="20"/>
        <v>2027</v>
      </c>
    </row>
    <row r="201" spans="1:9" x14ac:dyDescent="0.25">
      <c r="A201">
        <f t="shared" si="14"/>
        <v>184</v>
      </c>
      <c r="B201" s="46">
        <f t="shared" si="15"/>
        <v>46539</v>
      </c>
      <c r="C201" s="43">
        <f t="shared" si="16"/>
        <v>322226.71488779812</v>
      </c>
      <c r="D201" s="43">
        <f t="shared" si="17"/>
        <v>5142.4403007508254</v>
      </c>
      <c r="E201" s="44">
        <f>LOOKUP($I201,[2]BDR!$B$6:$B$66,[2]BDR!$C$6:$C$66)</f>
        <v>0.04</v>
      </c>
      <c r="F201" s="45">
        <f>+SUM(D201:D$258)*$E201/12</f>
        <v>1074.0890496259933</v>
      </c>
      <c r="G201" s="45">
        <f t="shared" si="18"/>
        <v>6216.5293503768189</v>
      </c>
      <c r="H201" s="45">
        <f t="shared" si="19"/>
        <v>317084.27458704729</v>
      </c>
      <c r="I201">
        <f t="shared" si="20"/>
        <v>2027</v>
      </c>
    </row>
    <row r="202" spans="1:9" x14ac:dyDescent="0.25">
      <c r="A202">
        <f t="shared" si="14"/>
        <v>185</v>
      </c>
      <c r="B202" s="46">
        <f t="shared" si="15"/>
        <v>46569</v>
      </c>
      <c r="C202" s="43">
        <f t="shared" si="16"/>
        <v>317084.27458704729</v>
      </c>
      <c r="D202" s="43">
        <f t="shared" si="17"/>
        <v>5159.5817684199947</v>
      </c>
      <c r="E202" s="44">
        <f>LOOKUP($I202,[2]BDR!$B$6:$B$66,[2]BDR!$C$6:$C$66)</f>
        <v>0.04</v>
      </c>
      <c r="F202" s="45">
        <f>+SUM(D202:D$258)*$E202/12</f>
        <v>1056.9475819568238</v>
      </c>
      <c r="G202" s="45">
        <f t="shared" si="18"/>
        <v>6216.5293503768189</v>
      </c>
      <c r="H202" s="45">
        <f t="shared" si="19"/>
        <v>311924.69281862729</v>
      </c>
      <c r="I202">
        <f t="shared" si="20"/>
        <v>2028</v>
      </c>
    </row>
    <row r="203" spans="1:9" x14ac:dyDescent="0.25">
      <c r="A203">
        <f t="shared" si="14"/>
        <v>186</v>
      </c>
      <c r="B203" s="46">
        <f t="shared" si="15"/>
        <v>46600</v>
      </c>
      <c r="C203" s="43">
        <f t="shared" si="16"/>
        <v>311924.69281862729</v>
      </c>
      <c r="D203" s="43">
        <f t="shared" si="17"/>
        <v>5176.780374314726</v>
      </c>
      <c r="E203" s="44">
        <f>LOOKUP($I203,[2]BDR!$B$6:$B$66,[2]BDR!$C$6:$C$66)</f>
        <v>0.04</v>
      </c>
      <c r="F203" s="45">
        <f>+SUM(D203:D$258)*$E203/12</f>
        <v>1039.7489760620904</v>
      </c>
      <c r="G203" s="45">
        <f t="shared" si="18"/>
        <v>6216.5293503768162</v>
      </c>
      <c r="H203" s="45">
        <f t="shared" si="19"/>
        <v>306747.91244431253</v>
      </c>
      <c r="I203">
        <f t="shared" si="20"/>
        <v>2028</v>
      </c>
    </row>
    <row r="204" spans="1:9" x14ac:dyDescent="0.25">
      <c r="A204">
        <f t="shared" si="14"/>
        <v>187</v>
      </c>
      <c r="B204" s="46">
        <f t="shared" si="15"/>
        <v>46631</v>
      </c>
      <c r="C204" s="43">
        <f t="shared" si="16"/>
        <v>306747.91244431253</v>
      </c>
      <c r="D204" s="43">
        <f t="shared" si="17"/>
        <v>5194.0363088957747</v>
      </c>
      <c r="E204" s="44">
        <f>LOOKUP($I204,[2]BDR!$B$6:$B$66,[2]BDR!$C$6:$C$66)</f>
        <v>0.04</v>
      </c>
      <c r="F204" s="45">
        <f>+SUM(D204:D$258)*$E204/12</f>
        <v>1022.4930414810411</v>
      </c>
      <c r="G204" s="45">
        <f t="shared" si="18"/>
        <v>6216.5293503768162</v>
      </c>
      <c r="H204" s="45">
        <f t="shared" si="19"/>
        <v>301553.87613541674</v>
      </c>
      <c r="I204">
        <f t="shared" si="20"/>
        <v>2028</v>
      </c>
    </row>
    <row r="205" spans="1:9" x14ac:dyDescent="0.25">
      <c r="A205">
        <f t="shared" si="14"/>
        <v>188</v>
      </c>
      <c r="B205" s="46">
        <f t="shared" si="15"/>
        <v>46661</v>
      </c>
      <c r="C205" s="43">
        <f t="shared" si="16"/>
        <v>301553.87613541674</v>
      </c>
      <c r="D205" s="43">
        <f t="shared" si="17"/>
        <v>5211.3497632587605</v>
      </c>
      <c r="E205" s="44">
        <f>LOOKUP($I205,[2]BDR!$B$6:$B$66,[2]BDR!$C$6:$C$66)</f>
        <v>0.04</v>
      </c>
      <c r="F205" s="45">
        <f>+SUM(D205:D$258)*$E205/12</f>
        <v>1005.1795871180552</v>
      </c>
      <c r="G205" s="45">
        <f t="shared" si="18"/>
        <v>6216.5293503768153</v>
      </c>
      <c r="H205" s="45">
        <f t="shared" si="19"/>
        <v>296342.52637215797</v>
      </c>
      <c r="I205">
        <f t="shared" si="20"/>
        <v>2028</v>
      </c>
    </row>
    <row r="206" spans="1:9" x14ac:dyDescent="0.25">
      <c r="A206">
        <f t="shared" si="14"/>
        <v>189</v>
      </c>
      <c r="B206" s="46">
        <f t="shared" si="15"/>
        <v>46692</v>
      </c>
      <c r="C206" s="43">
        <f t="shared" si="16"/>
        <v>296342.52637215797</v>
      </c>
      <c r="D206" s="43">
        <f t="shared" si="17"/>
        <v>5228.7209291362888</v>
      </c>
      <c r="E206" s="44">
        <f>LOOKUP($I206,[2]BDR!$B$6:$B$66,[2]BDR!$C$6:$C$66)</f>
        <v>0.04</v>
      </c>
      <c r="F206" s="45">
        <f>+SUM(D206:D$258)*$E206/12</f>
        <v>987.80842124052606</v>
      </c>
      <c r="G206" s="45">
        <f t="shared" si="18"/>
        <v>6216.5293503768153</v>
      </c>
      <c r="H206" s="45">
        <f t="shared" si="19"/>
        <v>291113.8054430217</v>
      </c>
      <c r="I206">
        <f t="shared" si="20"/>
        <v>2028</v>
      </c>
    </row>
    <row r="207" spans="1:9" x14ac:dyDescent="0.25">
      <c r="A207">
        <f t="shared" si="14"/>
        <v>190</v>
      </c>
      <c r="B207" s="46">
        <f t="shared" si="15"/>
        <v>46722</v>
      </c>
      <c r="C207" s="43">
        <f t="shared" si="16"/>
        <v>291113.8054430217</v>
      </c>
      <c r="D207" s="43">
        <f t="shared" si="17"/>
        <v>5246.1499989000777</v>
      </c>
      <c r="E207" s="44">
        <f>LOOKUP($I207,[2]BDR!$B$6:$B$66,[2]BDR!$C$6:$C$66)</f>
        <v>0.04</v>
      </c>
      <c r="F207" s="45">
        <f>+SUM(D207:D$258)*$E207/12</f>
        <v>970.37935147673841</v>
      </c>
      <c r="G207" s="45">
        <f t="shared" si="18"/>
        <v>6216.5293503768162</v>
      </c>
      <c r="H207" s="45">
        <f t="shared" si="19"/>
        <v>285867.65544412163</v>
      </c>
      <c r="I207">
        <f t="shared" si="20"/>
        <v>2028</v>
      </c>
    </row>
    <row r="208" spans="1:9" x14ac:dyDescent="0.25">
      <c r="A208">
        <f t="shared" si="14"/>
        <v>191</v>
      </c>
      <c r="B208" s="46">
        <f t="shared" si="15"/>
        <v>46753</v>
      </c>
      <c r="C208" s="43">
        <f t="shared" si="16"/>
        <v>285867.65544412163</v>
      </c>
      <c r="D208" s="43">
        <f t="shared" si="17"/>
        <v>5263.6371655630783</v>
      </c>
      <c r="E208" s="44">
        <f>LOOKUP($I208,[2]BDR!$B$6:$B$66,[2]BDR!$C$6:$C$66)</f>
        <v>0.04</v>
      </c>
      <c r="F208" s="45">
        <f>+SUM(D208:D$258)*$E208/12</f>
        <v>952.89218481373825</v>
      </c>
      <c r="G208" s="45">
        <f t="shared" si="18"/>
        <v>6216.5293503768162</v>
      </c>
      <c r="H208" s="45">
        <f t="shared" si="19"/>
        <v>280604.01827855856</v>
      </c>
      <c r="I208">
        <f t="shared" si="20"/>
        <v>2028</v>
      </c>
    </row>
    <row r="209" spans="1:9" x14ac:dyDescent="0.25">
      <c r="A209">
        <f t="shared" si="14"/>
        <v>192</v>
      </c>
      <c r="B209" s="46">
        <f t="shared" si="15"/>
        <v>46784</v>
      </c>
      <c r="C209" s="43">
        <f t="shared" si="16"/>
        <v>280604.01827855856</v>
      </c>
      <c r="D209" s="43">
        <f t="shared" si="17"/>
        <v>5281.1826227816218</v>
      </c>
      <c r="E209" s="44">
        <f>LOOKUP($I209,[2]BDR!$B$6:$B$66,[2]BDR!$C$6:$C$66)</f>
        <v>0.04</v>
      </c>
      <c r="F209" s="45">
        <f>+SUM(D209:D$258)*$E209/12</f>
        <v>935.34672759519469</v>
      </c>
      <c r="G209" s="45">
        <f t="shared" si="18"/>
        <v>6216.5293503768162</v>
      </c>
      <c r="H209" s="45">
        <f t="shared" si="19"/>
        <v>275322.83565577696</v>
      </c>
      <c r="I209">
        <f t="shared" si="20"/>
        <v>2028</v>
      </c>
    </row>
    <row r="210" spans="1:9" x14ac:dyDescent="0.25">
      <c r="A210">
        <f t="shared" si="14"/>
        <v>193</v>
      </c>
      <c r="B210" s="46">
        <f t="shared" si="15"/>
        <v>46813</v>
      </c>
      <c r="C210" s="43">
        <f t="shared" si="16"/>
        <v>275322.83565577696</v>
      </c>
      <c r="D210" s="43">
        <f t="shared" si="17"/>
        <v>5298.7865648575607</v>
      </c>
      <c r="E210" s="44">
        <f>LOOKUP($I210,[2]BDR!$B$6:$B$66,[2]BDR!$C$6:$C$66)</f>
        <v>0.04</v>
      </c>
      <c r="F210" s="45">
        <f>+SUM(D210:D$258)*$E210/12</f>
        <v>917.7427855192559</v>
      </c>
      <c r="G210" s="45">
        <f t="shared" si="18"/>
        <v>6216.5293503768171</v>
      </c>
      <c r="H210" s="45">
        <f t="shared" si="19"/>
        <v>270024.04909091938</v>
      </c>
      <c r="I210">
        <f t="shared" si="20"/>
        <v>2028</v>
      </c>
    </row>
    <row r="211" spans="1:9" x14ac:dyDescent="0.25">
      <c r="A211">
        <f t="shared" si="14"/>
        <v>194</v>
      </c>
      <c r="B211" s="46">
        <f t="shared" si="15"/>
        <v>46844</v>
      </c>
      <c r="C211" s="43">
        <f t="shared" si="16"/>
        <v>270024.04909091938</v>
      </c>
      <c r="D211" s="43">
        <f t="shared" si="17"/>
        <v>5316.4491867404195</v>
      </c>
      <c r="E211" s="44">
        <f>LOOKUP($I211,[2]BDR!$B$6:$B$66,[2]BDR!$C$6:$C$66)</f>
        <v>0.04</v>
      </c>
      <c r="F211" s="45">
        <f>+SUM(D211:D$258)*$E211/12</f>
        <v>900.08016363639751</v>
      </c>
      <c r="G211" s="45">
        <f t="shared" si="18"/>
        <v>6216.5293503768171</v>
      </c>
      <c r="H211" s="45">
        <f t="shared" si="19"/>
        <v>264707.59990417893</v>
      </c>
      <c r="I211">
        <f t="shared" si="20"/>
        <v>2028</v>
      </c>
    </row>
    <row r="212" spans="1:9" x14ac:dyDescent="0.25">
      <c r="A212">
        <f t="shared" ref="A212:A257" si="21">+A211+1</f>
        <v>195</v>
      </c>
      <c r="B212" s="46">
        <f t="shared" ref="B212:B257" si="22">+DATE(YEAR(B211),MONTH(B211)+1,1)</f>
        <v>46874</v>
      </c>
      <c r="C212" s="43">
        <f t="shared" ref="C212:C257" si="23">+C211-D211</f>
        <v>264707.59990417893</v>
      </c>
      <c r="D212" s="43">
        <f t="shared" ref="D212:D257" si="24">-PPMT($E212/12,1,$C$12-$A212+1,$C212)</f>
        <v>5334.1706840295537</v>
      </c>
      <c r="E212" s="44">
        <f>LOOKUP($I212,[2]BDR!$B$6:$B$66,[2]BDR!$C$6:$C$66)</f>
        <v>0.04</v>
      </c>
      <c r="F212" s="45">
        <f>+SUM(D212:D$258)*$E212/12</f>
        <v>882.3586663472629</v>
      </c>
      <c r="G212" s="45">
        <f t="shared" ref="G212:G257" si="25">F212+D212</f>
        <v>6216.5293503768171</v>
      </c>
      <c r="H212" s="45">
        <f t="shared" ref="H212:H257" si="26">C212-D212</f>
        <v>259373.42922014938</v>
      </c>
      <c r="I212">
        <f t="shared" si="20"/>
        <v>2028</v>
      </c>
    </row>
    <row r="213" spans="1:9" x14ac:dyDescent="0.25">
      <c r="A213">
        <f t="shared" si="21"/>
        <v>196</v>
      </c>
      <c r="B213" s="46">
        <f t="shared" si="22"/>
        <v>46905</v>
      </c>
      <c r="C213" s="43">
        <f t="shared" si="23"/>
        <v>259373.42922014938</v>
      </c>
      <c r="D213" s="43">
        <f t="shared" si="24"/>
        <v>5351.9512529763178</v>
      </c>
      <c r="E213" s="44">
        <f>LOOKUP($I213,[2]BDR!$B$6:$B$66,[2]BDR!$C$6:$C$66)</f>
        <v>0.04</v>
      </c>
      <c r="F213" s="45">
        <f>+SUM(D213:D$258)*$E213/12</f>
        <v>864.57809740049788</v>
      </c>
      <c r="G213" s="45">
        <f t="shared" si="25"/>
        <v>6216.5293503768153</v>
      </c>
      <c r="H213" s="45">
        <f t="shared" si="26"/>
        <v>254021.47796717306</v>
      </c>
      <c r="I213">
        <f t="shared" si="20"/>
        <v>2028</v>
      </c>
    </row>
    <row r="214" spans="1:9" x14ac:dyDescent="0.25">
      <c r="A214">
        <f t="shared" si="21"/>
        <v>197</v>
      </c>
      <c r="B214" s="46">
        <f t="shared" si="22"/>
        <v>46935</v>
      </c>
      <c r="C214" s="43">
        <f t="shared" si="23"/>
        <v>254021.47796717306</v>
      </c>
      <c r="D214" s="43">
        <f t="shared" si="24"/>
        <v>5369.7910904862392</v>
      </c>
      <c r="E214" s="44">
        <f>LOOKUP($I214,[2]BDR!$B$6:$B$66,[2]BDR!$C$6:$C$66)</f>
        <v>0.04</v>
      </c>
      <c r="F214" s="45">
        <f>+SUM(D214:D$258)*$E214/12</f>
        <v>846.73825989057696</v>
      </c>
      <c r="G214" s="45">
        <f t="shared" si="25"/>
        <v>6216.5293503768162</v>
      </c>
      <c r="H214" s="45">
        <f t="shared" si="26"/>
        <v>248651.68687668681</v>
      </c>
      <c r="I214">
        <f t="shared" si="20"/>
        <v>2029</v>
      </c>
    </row>
    <row r="215" spans="1:9" x14ac:dyDescent="0.25">
      <c r="A215">
        <f t="shared" si="21"/>
        <v>198</v>
      </c>
      <c r="B215" s="46">
        <f t="shared" si="22"/>
        <v>46966</v>
      </c>
      <c r="C215" s="43">
        <f t="shared" si="23"/>
        <v>248651.68687668681</v>
      </c>
      <c r="D215" s="43">
        <f t="shared" si="24"/>
        <v>5387.6903941211949</v>
      </c>
      <c r="E215" s="44">
        <f>LOOKUP($I215,[2]BDR!$B$6:$B$66,[2]BDR!$C$6:$C$66)</f>
        <v>0.04</v>
      </c>
      <c r="F215" s="45">
        <f>+SUM(D215:D$258)*$E215/12</f>
        <v>828.83895625562275</v>
      </c>
      <c r="G215" s="45">
        <f t="shared" si="25"/>
        <v>6216.529350376818</v>
      </c>
      <c r="H215" s="45">
        <f t="shared" si="26"/>
        <v>243263.99648256562</v>
      </c>
      <c r="I215">
        <f t="shared" si="20"/>
        <v>2029</v>
      </c>
    </row>
    <row r="216" spans="1:9" x14ac:dyDescent="0.25">
      <c r="A216">
        <f t="shared" si="21"/>
        <v>199</v>
      </c>
      <c r="B216" s="46">
        <f t="shared" si="22"/>
        <v>46997</v>
      </c>
      <c r="C216" s="43">
        <f t="shared" si="23"/>
        <v>243263.99648256562</v>
      </c>
      <c r="D216" s="43">
        <f t="shared" si="24"/>
        <v>5405.6493621015989</v>
      </c>
      <c r="E216" s="44">
        <f>LOOKUP($I216,[2]BDR!$B$6:$B$66,[2]BDR!$C$6:$C$66)</f>
        <v>0.04</v>
      </c>
      <c r="F216" s="45">
        <f>+SUM(D216:D$258)*$E216/12</f>
        <v>810.87998827521869</v>
      </c>
      <c r="G216" s="45">
        <f t="shared" si="25"/>
        <v>6216.5293503768171</v>
      </c>
      <c r="H216" s="45">
        <f t="shared" si="26"/>
        <v>237858.34712046402</v>
      </c>
      <c r="I216">
        <f t="shared" si="20"/>
        <v>2029</v>
      </c>
    </row>
    <row r="217" spans="1:9" x14ac:dyDescent="0.25">
      <c r="A217">
        <f t="shared" si="21"/>
        <v>200</v>
      </c>
      <c r="B217" s="46">
        <f t="shared" si="22"/>
        <v>47027</v>
      </c>
      <c r="C217" s="43">
        <f t="shared" si="23"/>
        <v>237858.34712046402</v>
      </c>
      <c r="D217" s="43">
        <f t="shared" si="24"/>
        <v>5423.6681933086038</v>
      </c>
      <c r="E217" s="44">
        <f>LOOKUP($I217,[2]BDR!$B$6:$B$66,[2]BDR!$C$6:$C$66)</f>
        <v>0.04</v>
      </c>
      <c r="F217" s="45">
        <f>+SUM(D217:D$258)*$E217/12</f>
        <v>792.86115706821363</v>
      </c>
      <c r="G217" s="45">
        <f t="shared" si="25"/>
        <v>6216.5293503768171</v>
      </c>
      <c r="H217" s="45">
        <f t="shared" si="26"/>
        <v>232434.67892715542</v>
      </c>
      <c r="I217">
        <f t="shared" si="20"/>
        <v>2029</v>
      </c>
    </row>
    <row r="218" spans="1:9" x14ac:dyDescent="0.25">
      <c r="A218">
        <f t="shared" si="21"/>
        <v>201</v>
      </c>
      <c r="B218" s="46">
        <f t="shared" si="22"/>
        <v>47058</v>
      </c>
      <c r="C218" s="43">
        <f t="shared" si="23"/>
        <v>232434.67892715542</v>
      </c>
      <c r="D218" s="43">
        <f t="shared" si="24"/>
        <v>5441.7470872862978</v>
      </c>
      <c r="E218" s="44">
        <f>LOOKUP($I218,[2]BDR!$B$6:$B$66,[2]BDR!$C$6:$C$66)</f>
        <v>0.04</v>
      </c>
      <c r="F218" s="45">
        <f>+SUM(D218:D$258)*$E218/12</f>
        <v>774.78226309051809</v>
      </c>
      <c r="G218" s="45">
        <f t="shared" si="25"/>
        <v>6216.5293503768162</v>
      </c>
      <c r="H218" s="45">
        <f t="shared" si="26"/>
        <v>226992.93183986912</v>
      </c>
      <c r="I218">
        <f t="shared" si="20"/>
        <v>2029</v>
      </c>
    </row>
    <row r="219" spans="1:9" x14ac:dyDescent="0.25">
      <c r="A219">
        <f t="shared" si="21"/>
        <v>202</v>
      </c>
      <c r="B219" s="46">
        <f t="shared" si="22"/>
        <v>47088</v>
      </c>
      <c r="C219" s="43">
        <f t="shared" si="23"/>
        <v>226992.93183986912</v>
      </c>
      <c r="D219" s="43">
        <f t="shared" si="24"/>
        <v>5459.8862442439204</v>
      </c>
      <c r="E219" s="44">
        <f>LOOKUP($I219,[2]BDR!$B$6:$B$66,[2]BDR!$C$6:$C$66)</f>
        <v>0.04</v>
      </c>
      <c r="F219" s="45">
        <f>+SUM(D219:D$258)*$E219/12</f>
        <v>756.64310613289717</v>
      </c>
      <c r="G219" s="45">
        <f t="shared" si="25"/>
        <v>6216.5293503768171</v>
      </c>
      <c r="H219" s="45">
        <f t="shared" si="26"/>
        <v>221533.04559562521</v>
      </c>
      <c r="I219">
        <f t="shared" si="20"/>
        <v>2029</v>
      </c>
    </row>
    <row r="220" spans="1:9" x14ac:dyDescent="0.25">
      <c r="A220">
        <f t="shared" si="21"/>
        <v>203</v>
      </c>
      <c r="B220" s="46">
        <f t="shared" si="22"/>
        <v>47119</v>
      </c>
      <c r="C220" s="43">
        <f t="shared" si="23"/>
        <v>221533.04559562521</v>
      </c>
      <c r="D220" s="43">
        <f t="shared" si="24"/>
        <v>5478.0858650580658</v>
      </c>
      <c r="E220" s="44">
        <f>LOOKUP($I220,[2]BDR!$B$6:$B$66,[2]BDR!$C$6:$C$66)</f>
        <v>0.04</v>
      </c>
      <c r="F220" s="45">
        <f>+SUM(D220:D$258)*$E220/12</f>
        <v>738.44348531875073</v>
      </c>
      <c r="G220" s="45">
        <f t="shared" si="25"/>
        <v>6216.5293503768162</v>
      </c>
      <c r="H220" s="45">
        <f t="shared" si="26"/>
        <v>216054.95973056715</v>
      </c>
      <c r="I220">
        <f t="shared" si="20"/>
        <v>2029</v>
      </c>
    </row>
    <row r="221" spans="1:9" x14ac:dyDescent="0.25">
      <c r="A221">
        <f t="shared" si="21"/>
        <v>204</v>
      </c>
      <c r="B221" s="46">
        <f t="shared" si="22"/>
        <v>47150</v>
      </c>
      <c r="C221" s="43">
        <f t="shared" si="23"/>
        <v>216054.95973056715</v>
      </c>
      <c r="D221" s="43">
        <f t="shared" si="24"/>
        <v>5496.3461512749263</v>
      </c>
      <c r="E221" s="44">
        <f>LOOKUP($I221,[2]BDR!$B$6:$B$66,[2]BDR!$C$6:$C$66)</f>
        <v>0.04</v>
      </c>
      <c r="F221" s="45">
        <f>+SUM(D221:D$258)*$E221/12</f>
        <v>720.18319910189041</v>
      </c>
      <c r="G221" s="45">
        <f t="shared" si="25"/>
        <v>6216.5293503768171</v>
      </c>
      <c r="H221" s="45">
        <f t="shared" si="26"/>
        <v>210558.61357929223</v>
      </c>
      <c r="I221">
        <f t="shared" si="20"/>
        <v>2029</v>
      </c>
    </row>
    <row r="222" spans="1:9" x14ac:dyDescent="0.25">
      <c r="A222">
        <f t="shared" si="21"/>
        <v>205</v>
      </c>
      <c r="B222" s="46">
        <f t="shared" si="22"/>
        <v>47178</v>
      </c>
      <c r="C222" s="43">
        <f t="shared" si="23"/>
        <v>210558.61357929223</v>
      </c>
      <c r="D222" s="43">
        <f t="shared" si="24"/>
        <v>5514.667305112509</v>
      </c>
      <c r="E222" s="44">
        <f>LOOKUP($I222,[2]BDR!$B$6:$B$66,[2]BDR!$C$6:$C$66)</f>
        <v>0.04</v>
      </c>
      <c r="F222" s="45">
        <f>+SUM(D222:D$258)*$E222/12</f>
        <v>701.86204526430754</v>
      </c>
      <c r="G222" s="45">
        <f t="shared" si="25"/>
        <v>6216.5293503768162</v>
      </c>
      <c r="H222" s="45">
        <f t="shared" si="26"/>
        <v>205043.94627417973</v>
      </c>
      <c r="I222">
        <f t="shared" si="20"/>
        <v>2029</v>
      </c>
    </row>
    <row r="223" spans="1:9" x14ac:dyDescent="0.25">
      <c r="A223">
        <f t="shared" si="21"/>
        <v>206</v>
      </c>
      <c r="B223" s="46">
        <f t="shared" si="22"/>
        <v>47209</v>
      </c>
      <c r="C223" s="43">
        <f t="shared" si="23"/>
        <v>205043.94627417973</v>
      </c>
      <c r="D223" s="43">
        <f t="shared" si="24"/>
        <v>5533.0495294628845</v>
      </c>
      <c r="E223" s="44">
        <f>LOOKUP($I223,[2]BDR!$B$6:$B$66,[2]BDR!$C$6:$C$66)</f>
        <v>0.04</v>
      </c>
      <c r="F223" s="45">
        <f>+SUM(D223:D$258)*$E223/12</f>
        <v>683.47982091393249</v>
      </c>
      <c r="G223" s="45">
        <f t="shared" si="25"/>
        <v>6216.5293503768171</v>
      </c>
      <c r="H223" s="45">
        <f t="shared" si="26"/>
        <v>199510.89674471685</v>
      </c>
      <c r="I223">
        <f t="shared" si="20"/>
        <v>2029</v>
      </c>
    </row>
    <row r="224" spans="1:9" x14ac:dyDescent="0.25">
      <c r="A224">
        <f t="shared" si="21"/>
        <v>207</v>
      </c>
      <c r="B224" s="46">
        <f t="shared" si="22"/>
        <v>47239</v>
      </c>
      <c r="C224" s="43">
        <f t="shared" si="23"/>
        <v>199510.89674471685</v>
      </c>
      <c r="D224" s="43">
        <f t="shared" si="24"/>
        <v>5551.4930278944275</v>
      </c>
      <c r="E224" s="44">
        <f>LOOKUP($I224,[2]BDR!$B$6:$B$66,[2]BDR!$C$6:$C$66)</f>
        <v>0.04</v>
      </c>
      <c r="F224" s="45">
        <f>+SUM(D224:D$258)*$E224/12</f>
        <v>665.03632248238955</v>
      </c>
      <c r="G224" s="45">
        <f t="shared" si="25"/>
        <v>6216.5293503768171</v>
      </c>
      <c r="H224" s="45">
        <f t="shared" si="26"/>
        <v>193959.40371682242</v>
      </c>
      <c r="I224">
        <f t="shared" si="20"/>
        <v>2029</v>
      </c>
    </row>
    <row r="225" spans="1:9" x14ac:dyDescent="0.25">
      <c r="A225">
        <f t="shared" si="21"/>
        <v>208</v>
      </c>
      <c r="B225" s="46">
        <f t="shared" si="22"/>
        <v>47270</v>
      </c>
      <c r="C225" s="43">
        <f t="shared" si="23"/>
        <v>193959.40371682242</v>
      </c>
      <c r="D225" s="43">
        <f t="shared" si="24"/>
        <v>5569.9980046540768</v>
      </c>
      <c r="E225" s="44">
        <f>LOOKUP($I225,[2]BDR!$B$6:$B$66,[2]BDR!$C$6:$C$66)</f>
        <v>0.04</v>
      </c>
      <c r="F225" s="45">
        <f>+SUM(D225:D$258)*$E225/12</f>
        <v>646.53134572274143</v>
      </c>
      <c r="G225" s="45">
        <f t="shared" si="25"/>
        <v>6216.529350376818</v>
      </c>
      <c r="H225" s="45">
        <f t="shared" si="26"/>
        <v>188389.40571216834</v>
      </c>
      <c r="I225">
        <f t="shared" si="20"/>
        <v>2029</v>
      </c>
    </row>
    <row r="226" spans="1:9" x14ac:dyDescent="0.25">
      <c r="A226">
        <f t="shared" si="21"/>
        <v>209</v>
      </c>
      <c r="B226" s="46">
        <f t="shared" si="22"/>
        <v>47300</v>
      </c>
      <c r="C226" s="43">
        <f t="shared" si="23"/>
        <v>188389.40571216834</v>
      </c>
      <c r="D226" s="43">
        <f t="shared" si="24"/>
        <v>5588.5646646695895</v>
      </c>
      <c r="E226" s="44">
        <f>LOOKUP($I226,[2]BDR!$B$6:$B$66,[2]BDR!$C$6:$C$66)</f>
        <v>0.04</v>
      </c>
      <c r="F226" s="45">
        <f>+SUM(D226:D$258)*$E226/12</f>
        <v>627.96468570722789</v>
      </c>
      <c r="G226" s="45">
        <f t="shared" si="25"/>
        <v>6216.5293503768171</v>
      </c>
      <c r="H226" s="45">
        <f t="shared" si="26"/>
        <v>182800.84104749875</v>
      </c>
      <c r="I226">
        <f t="shared" si="20"/>
        <v>2030</v>
      </c>
    </row>
    <row r="227" spans="1:9" x14ac:dyDescent="0.25">
      <c r="A227">
        <f t="shared" si="21"/>
        <v>210</v>
      </c>
      <c r="B227" s="46">
        <f t="shared" si="22"/>
        <v>47331</v>
      </c>
      <c r="C227" s="43">
        <f t="shared" si="23"/>
        <v>182800.84104749875</v>
      </c>
      <c r="D227" s="43">
        <f t="shared" si="24"/>
        <v>5607.1932135518218</v>
      </c>
      <c r="E227" s="44">
        <f>LOOKUP($I227,[2]BDR!$B$6:$B$66,[2]BDR!$C$6:$C$66)</f>
        <v>0.04</v>
      </c>
      <c r="F227" s="45">
        <f>+SUM(D227:D$258)*$E227/12</f>
        <v>609.33613682499583</v>
      </c>
      <c r="G227" s="45">
        <f t="shared" si="25"/>
        <v>6216.529350376818</v>
      </c>
      <c r="H227" s="45">
        <f t="shared" si="26"/>
        <v>177193.64783394692</v>
      </c>
      <c r="I227">
        <f t="shared" si="20"/>
        <v>2030</v>
      </c>
    </row>
    <row r="228" spans="1:9" x14ac:dyDescent="0.25">
      <c r="A228">
        <f t="shared" si="21"/>
        <v>211</v>
      </c>
      <c r="B228" s="46">
        <f t="shared" si="22"/>
        <v>47362</v>
      </c>
      <c r="C228" s="43">
        <f t="shared" si="23"/>
        <v>177193.64783394692</v>
      </c>
      <c r="D228" s="43">
        <f t="shared" si="24"/>
        <v>5625.8838575969939</v>
      </c>
      <c r="E228" s="44">
        <f>LOOKUP($I228,[2]BDR!$B$6:$B$66,[2]BDR!$C$6:$C$66)</f>
        <v>0.04</v>
      </c>
      <c r="F228" s="45">
        <f>+SUM(D228:D$258)*$E228/12</f>
        <v>590.64549277982314</v>
      </c>
      <c r="G228" s="45">
        <f t="shared" si="25"/>
        <v>6216.5293503768171</v>
      </c>
      <c r="H228" s="45">
        <f t="shared" si="26"/>
        <v>171567.76397634993</v>
      </c>
      <c r="I228">
        <f t="shared" si="20"/>
        <v>2030</v>
      </c>
    </row>
    <row r="229" spans="1:9" x14ac:dyDescent="0.25">
      <c r="A229">
        <f t="shared" si="21"/>
        <v>212</v>
      </c>
      <c r="B229" s="46">
        <f t="shared" si="22"/>
        <v>47392</v>
      </c>
      <c r="C229" s="43">
        <f t="shared" si="23"/>
        <v>171567.76397634993</v>
      </c>
      <c r="D229" s="43">
        <f t="shared" si="24"/>
        <v>5644.6368037889852</v>
      </c>
      <c r="E229" s="44">
        <f>LOOKUP($I229,[2]BDR!$B$6:$B$66,[2]BDR!$C$6:$C$66)</f>
        <v>0.04</v>
      </c>
      <c r="F229" s="45">
        <f>+SUM(D229:D$258)*$E229/12</f>
        <v>571.89254658783318</v>
      </c>
      <c r="G229" s="45">
        <f t="shared" si="25"/>
        <v>6216.529350376818</v>
      </c>
      <c r="H229" s="45">
        <f t="shared" si="26"/>
        <v>165923.12717256095</v>
      </c>
      <c r="I229">
        <f t="shared" si="20"/>
        <v>2030</v>
      </c>
    </row>
    <row r="230" spans="1:9" x14ac:dyDescent="0.25">
      <c r="A230">
        <f t="shared" si="21"/>
        <v>213</v>
      </c>
      <c r="B230" s="46">
        <f t="shared" si="22"/>
        <v>47423</v>
      </c>
      <c r="C230" s="43">
        <f t="shared" si="23"/>
        <v>165923.12717256095</v>
      </c>
      <c r="D230" s="43">
        <f t="shared" si="24"/>
        <v>5663.4522598016147</v>
      </c>
      <c r="E230" s="44">
        <f>LOOKUP($I230,[2]BDR!$B$6:$B$66,[2]BDR!$C$6:$C$66)</f>
        <v>0.04</v>
      </c>
      <c r="F230" s="45">
        <f>+SUM(D230:D$258)*$E230/12</f>
        <v>553.07709057520333</v>
      </c>
      <c r="G230" s="45">
        <f t="shared" si="25"/>
        <v>6216.529350376818</v>
      </c>
      <c r="H230" s="45">
        <f t="shared" si="26"/>
        <v>160259.67491275934</v>
      </c>
      <c r="I230">
        <f t="shared" si="20"/>
        <v>2030</v>
      </c>
    </row>
    <row r="231" spans="1:9" x14ac:dyDescent="0.25">
      <c r="A231">
        <f t="shared" si="21"/>
        <v>214</v>
      </c>
      <c r="B231" s="46">
        <f t="shared" si="22"/>
        <v>47453</v>
      </c>
      <c r="C231" s="43">
        <f t="shared" si="23"/>
        <v>160259.67491275934</v>
      </c>
      <c r="D231" s="43">
        <f t="shared" si="24"/>
        <v>5682.3304340009527</v>
      </c>
      <c r="E231" s="44">
        <f>LOOKUP($I231,[2]BDR!$B$6:$B$66,[2]BDR!$C$6:$C$66)</f>
        <v>0.04</v>
      </c>
      <c r="F231" s="45">
        <f>+SUM(D231:D$258)*$E231/12</f>
        <v>534.19891637586454</v>
      </c>
      <c r="G231" s="45">
        <f t="shared" si="25"/>
        <v>6216.5293503768171</v>
      </c>
      <c r="H231" s="45">
        <f t="shared" si="26"/>
        <v>154577.34447875837</v>
      </c>
      <c r="I231">
        <f t="shared" si="20"/>
        <v>2030</v>
      </c>
    </row>
    <row r="232" spans="1:9" x14ac:dyDescent="0.25">
      <c r="A232">
        <f t="shared" si="21"/>
        <v>215</v>
      </c>
      <c r="B232" s="46">
        <f t="shared" si="22"/>
        <v>47484</v>
      </c>
      <c r="C232" s="43">
        <f t="shared" si="23"/>
        <v>154577.34447875837</v>
      </c>
      <c r="D232" s="43">
        <f t="shared" si="24"/>
        <v>5701.2715354476222</v>
      </c>
      <c r="E232" s="44">
        <f>LOOKUP($I232,[2]BDR!$B$6:$B$66,[2]BDR!$C$6:$C$66)</f>
        <v>0.04</v>
      </c>
      <c r="F232" s="45">
        <f>+SUM(D232:D$258)*$E232/12</f>
        <v>515.25781492919475</v>
      </c>
      <c r="G232" s="45">
        <f t="shared" si="25"/>
        <v>6216.5293503768171</v>
      </c>
      <c r="H232" s="45">
        <f t="shared" si="26"/>
        <v>148876.07294331075</v>
      </c>
      <c r="I232">
        <f t="shared" si="20"/>
        <v>2030</v>
      </c>
    </row>
    <row r="233" spans="1:9" x14ac:dyDescent="0.25">
      <c r="A233">
        <f t="shared" si="21"/>
        <v>216</v>
      </c>
      <c r="B233" s="46">
        <f t="shared" si="22"/>
        <v>47515</v>
      </c>
      <c r="C233" s="43">
        <f t="shared" si="23"/>
        <v>148876.07294331075</v>
      </c>
      <c r="D233" s="43">
        <f t="shared" si="24"/>
        <v>5720.2757738991131</v>
      </c>
      <c r="E233" s="44">
        <f>LOOKUP($I233,[2]BDR!$B$6:$B$66,[2]BDR!$C$6:$C$66)</f>
        <v>0.04</v>
      </c>
      <c r="F233" s="45">
        <f>+SUM(D233:D$258)*$E233/12</f>
        <v>496.25357647770261</v>
      </c>
      <c r="G233" s="45">
        <f t="shared" si="25"/>
        <v>6216.5293503768153</v>
      </c>
      <c r="H233" s="45">
        <f t="shared" si="26"/>
        <v>143155.79716941164</v>
      </c>
      <c r="I233">
        <f t="shared" si="20"/>
        <v>2030</v>
      </c>
    </row>
    <row r="234" spans="1:9" x14ac:dyDescent="0.25">
      <c r="A234">
        <f t="shared" si="21"/>
        <v>217</v>
      </c>
      <c r="B234" s="46">
        <f t="shared" si="22"/>
        <v>47543</v>
      </c>
      <c r="C234" s="43">
        <f t="shared" si="23"/>
        <v>143155.79716941164</v>
      </c>
      <c r="D234" s="43">
        <f t="shared" si="24"/>
        <v>5739.3433598121119</v>
      </c>
      <c r="E234" s="44">
        <f>LOOKUP($I234,[2]BDR!$B$6:$B$66,[2]BDR!$C$6:$C$66)</f>
        <v>0.04</v>
      </c>
      <c r="F234" s="45">
        <f>+SUM(D234:D$258)*$E234/12</f>
        <v>477.18599056470561</v>
      </c>
      <c r="G234" s="45">
        <f t="shared" si="25"/>
        <v>6216.5293503768171</v>
      </c>
      <c r="H234" s="45">
        <f t="shared" si="26"/>
        <v>137416.45380959954</v>
      </c>
      <c r="I234">
        <f t="shared" si="20"/>
        <v>2030</v>
      </c>
    </row>
    <row r="235" spans="1:9" x14ac:dyDescent="0.25">
      <c r="A235">
        <f t="shared" si="21"/>
        <v>218</v>
      </c>
      <c r="B235" s="46">
        <f t="shared" si="22"/>
        <v>47574</v>
      </c>
      <c r="C235" s="43">
        <f t="shared" si="23"/>
        <v>137416.45380959954</v>
      </c>
      <c r="D235" s="43">
        <f t="shared" si="24"/>
        <v>5758.4745043448193</v>
      </c>
      <c r="E235" s="44">
        <f>LOOKUP($I235,[2]BDR!$B$6:$B$66,[2]BDR!$C$6:$C$66)</f>
        <v>0.04</v>
      </c>
      <c r="F235" s="45">
        <f>+SUM(D235:D$258)*$E235/12</f>
        <v>458.05484603199847</v>
      </c>
      <c r="G235" s="45">
        <f t="shared" si="25"/>
        <v>6216.529350376818</v>
      </c>
      <c r="H235" s="45">
        <f t="shared" si="26"/>
        <v>131657.97930525473</v>
      </c>
      <c r="I235">
        <f t="shared" si="20"/>
        <v>2030</v>
      </c>
    </row>
    <row r="236" spans="1:9" x14ac:dyDescent="0.25">
      <c r="A236">
        <f t="shared" si="21"/>
        <v>219</v>
      </c>
      <c r="B236" s="46">
        <f t="shared" si="22"/>
        <v>47604</v>
      </c>
      <c r="C236" s="43">
        <f t="shared" si="23"/>
        <v>131657.97930525473</v>
      </c>
      <c r="D236" s="43">
        <f t="shared" si="24"/>
        <v>5777.6694193593012</v>
      </c>
      <c r="E236" s="44">
        <f>LOOKUP($I236,[2]BDR!$B$6:$B$66,[2]BDR!$C$6:$C$66)</f>
        <v>0.04</v>
      </c>
      <c r="F236" s="45">
        <f>+SUM(D236:D$258)*$E236/12</f>
        <v>438.85993101751575</v>
      </c>
      <c r="G236" s="45">
        <f t="shared" si="25"/>
        <v>6216.5293503768171</v>
      </c>
      <c r="H236" s="45">
        <f t="shared" si="26"/>
        <v>125880.30988589543</v>
      </c>
      <c r="I236">
        <f t="shared" si="20"/>
        <v>2030</v>
      </c>
    </row>
    <row r="237" spans="1:9" x14ac:dyDescent="0.25">
      <c r="A237">
        <f t="shared" si="21"/>
        <v>220</v>
      </c>
      <c r="B237" s="46">
        <f t="shared" si="22"/>
        <v>47635</v>
      </c>
      <c r="C237" s="43">
        <f t="shared" si="23"/>
        <v>125880.30988589543</v>
      </c>
      <c r="D237" s="43">
        <f t="shared" si="24"/>
        <v>5796.9283174238344</v>
      </c>
      <c r="E237" s="44">
        <f>LOOKUP($I237,[2]BDR!$B$6:$B$66,[2]BDR!$C$6:$C$66)</f>
        <v>0.04</v>
      </c>
      <c r="F237" s="45">
        <f>+SUM(D237:D$258)*$E237/12</f>
        <v>419.60103295298472</v>
      </c>
      <c r="G237" s="45">
        <f t="shared" si="25"/>
        <v>6216.5293503768189</v>
      </c>
      <c r="H237" s="45">
        <f t="shared" si="26"/>
        <v>120083.3815684716</v>
      </c>
      <c r="I237">
        <f t="shared" si="20"/>
        <v>2030</v>
      </c>
    </row>
    <row r="238" spans="1:9" x14ac:dyDescent="0.25">
      <c r="A238">
        <f t="shared" si="21"/>
        <v>221</v>
      </c>
      <c r="B238" s="46">
        <f t="shared" si="22"/>
        <v>47665</v>
      </c>
      <c r="C238" s="43">
        <f t="shared" si="23"/>
        <v>120083.3815684716</v>
      </c>
      <c r="D238" s="43">
        <f t="shared" si="24"/>
        <v>5816.2514118152458</v>
      </c>
      <c r="E238" s="44">
        <f>LOOKUP($I238,[2]BDR!$B$6:$B$66,[2]BDR!$C$6:$C$66)</f>
        <v>0.04</v>
      </c>
      <c r="F238" s="45">
        <f>+SUM(D238:D$258)*$E238/12</f>
        <v>400.277938561572</v>
      </c>
      <c r="G238" s="45">
        <f t="shared" si="25"/>
        <v>6216.529350376818</v>
      </c>
      <c r="H238" s="45">
        <f t="shared" si="26"/>
        <v>114267.13015665635</v>
      </c>
      <c r="I238">
        <f t="shared" si="20"/>
        <v>2031</v>
      </c>
    </row>
    <row r="239" spans="1:9" x14ac:dyDescent="0.25">
      <c r="A239">
        <f t="shared" si="21"/>
        <v>222</v>
      </c>
      <c r="B239" s="46">
        <f t="shared" si="22"/>
        <v>47696</v>
      </c>
      <c r="C239" s="43">
        <f t="shared" si="23"/>
        <v>114267.13015665635</v>
      </c>
      <c r="D239" s="43">
        <f t="shared" si="24"/>
        <v>5835.6389165212977</v>
      </c>
      <c r="E239" s="44">
        <f>LOOKUP($I239,[2]BDR!$B$6:$B$66,[2]BDR!$C$6:$C$66)</f>
        <v>0.04</v>
      </c>
      <c r="F239" s="45">
        <f>+SUM(D239:D$258)*$E239/12</f>
        <v>380.89043385552117</v>
      </c>
      <c r="G239" s="45">
        <f t="shared" si="25"/>
        <v>6216.5293503768189</v>
      </c>
      <c r="H239" s="45">
        <f t="shared" si="26"/>
        <v>108431.49124013504</v>
      </c>
      <c r="I239">
        <f t="shared" si="20"/>
        <v>2031</v>
      </c>
    </row>
    <row r="240" spans="1:9" x14ac:dyDescent="0.25">
      <c r="A240">
        <f t="shared" si="21"/>
        <v>223</v>
      </c>
      <c r="B240" s="46">
        <f t="shared" si="22"/>
        <v>47727</v>
      </c>
      <c r="C240" s="43">
        <f t="shared" si="23"/>
        <v>108431.49124013504</v>
      </c>
      <c r="D240" s="43">
        <f t="shared" si="24"/>
        <v>5855.0910462430338</v>
      </c>
      <c r="E240" s="44">
        <f>LOOKUP($I240,[2]BDR!$B$6:$B$66,[2]BDR!$C$6:$C$66)</f>
        <v>0.04</v>
      </c>
      <c r="F240" s="45">
        <f>+SUM(D240:D$258)*$E240/12</f>
        <v>361.4383041337835</v>
      </c>
      <c r="G240" s="45">
        <f t="shared" si="25"/>
        <v>6216.5293503768171</v>
      </c>
      <c r="H240" s="45">
        <f t="shared" si="26"/>
        <v>102576.40019389201</v>
      </c>
      <c r="I240">
        <f t="shared" si="20"/>
        <v>2031</v>
      </c>
    </row>
    <row r="241" spans="1:9" x14ac:dyDescent="0.25">
      <c r="A241">
        <f t="shared" si="21"/>
        <v>224</v>
      </c>
      <c r="B241" s="46">
        <f t="shared" si="22"/>
        <v>47757</v>
      </c>
      <c r="C241" s="43">
        <f t="shared" si="23"/>
        <v>102576.40019389201</v>
      </c>
      <c r="D241" s="43">
        <f t="shared" si="24"/>
        <v>5874.6080163971765</v>
      </c>
      <c r="E241" s="44">
        <f>LOOKUP($I241,[2]BDR!$B$6:$B$66,[2]BDR!$C$6:$C$66)</f>
        <v>0.04</v>
      </c>
      <c r="F241" s="45">
        <f>+SUM(D241:D$258)*$E241/12</f>
        <v>341.92133397964</v>
      </c>
      <c r="G241" s="45">
        <f t="shared" si="25"/>
        <v>6216.5293503768162</v>
      </c>
      <c r="H241" s="45">
        <f t="shared" si="26"/>
        <v>96701.792177494834</v>
      </c>
      <c r="I241">
        <f t="shared" si="20"/>
        <v>2031</v>
      </c>
    </row>
    <row r="242" spans="1:9" x14ac:dyDescent="0.25">
      <c r="A242">
        <f t="shared" si="21"/>
        <v>225</v>
      </c>
      <c r="B242" s="46">
        <f t="shared" si="22"/>
        <v>47788</v>
      </c>
      <c r="C242" s="43">
        <f t="shared" si="23"/>
        <v>96701.792177494834</v>
      </c>
      <c r="D242" s="43">
        <f t="shared" si="24"/>
        <v>5894.1900431185013</v>
      </c>
      <c r="E242" s="44">
        <f>LOOKUP($I242,[2]BDR!$B$6:$B$66,[2]BDR!$C$6:$C$66)</f>
        <v>0.04</v>
      </c>
      <c r="F242" s="45">
        <f>+SUM(D242:D$258)*$E242/12</f>
        <v>322.33930725831618</v>
      </c>
      <c r="G242" s="45">
        <f t="shared" si="25"/>
        <v>6216.5293503768171</v>
      </c>
      <c r="H242" s="45">
        <f t="shared" si="26"/>
        <v>90807.602134376328</v>
      </c>
      <c r="I242">
        <f t="shared" si="20"/>
        <v>2031</v>
      </c>
    </row>
    <row r="243" spans="1:9" x14ac:dyDescent="0.25">
      <c r="A243">
        <f t="shared" si="21"/>
        <v>226</v>
      </c>
      <c r="B243" s="46">
        <f t="shared" si="22"/>
        <v>47818</v>
      </c>
      <c r="C243" s="43">
        <f t="shared" si="23"/>
        <v>90807.602134376328</v>
      </c>
      <c r="D243" s="43">
        <f t="shared" si="24"/>
        <v>5913.8373432622284</v>
      </c>
      <c r="E243" s="44">
        <f>LOOKUP($I243,[2]BDR!$B$6:$B$66,[2]BDR!$C$6:$C$66)</f>
        <v>0.04</v>
      </c>
      <c r="F243" s="45">
        <f>+SUM(D243:D$258)*$E243/12</f>
        <v>302.69200711458774</v>
      </c>
      <c r="G243" s="45">
        <f t="shared" si="25"/>
        <v>6216.5293503768162</v>
      </c>
      <c r="H243" s="45">
        <f t="shared" si="26"/>
        <v>84893.764791114096</v>
      </c>
      <c r="I243">
        <f t="shared" si="20"/>
        <v>2031</v>
      </c>
    </row>
    <row r="244" spans="1:9" x14ac:dyDescent="0.25">
      <c r="A244">
        <f t="shared" si="21"/>
        <v>227</v>
      </c>
      <c r="B244" s="46">
        <f t="shared" si="22"/>
        <v>47849</v>
      </c>
      <c r="C244" s="43">
        <f t="shared" si="23"/>
        <v>84893.764791114096</v>
      </c>
      <c r="D244" s="43">
        <f t="shared" si="24"/>
        <v>5933.5501344064369</v>
      </c>
      <c r="E244" s="44">
        <f>LOOKUP($I244,[2]BDR!$B$6:$B$66,[2]BDR!$C$6:$C$66)</f>
        <v>0.04</v>
      </c>
      <c r="F244" s="45">
        <f>+SUM(D244:D$258)*$E244/12</f>
        <v>282.97921597038032</v>
      </c>
      <c r="G244" s="45">
        <f t="shared" si="25"/>
        <v>6216.5293503768171</v>
      </c>
      <c r="H244" s="45">
        <f t="shared" si="26"/>
        <v>78960.214656707656</v>
      </c>
      <c r="I244">
        <f t="shared" si="20"/>
        <v>2031</v>
      </c>
    </row>
    <row r="245" spans="1:9" x14ac:dyDescent="0.25">
      <c r="A245">
        <f t="shared" si="21"/>
        <v>228</v>
      </c>
      <c r="B245" s="46">
        <f t="shared" si="22"/>
        <v>47880</v>
      </c>
      <c r="C245" s="43">
        <f t="shared" si="23"/>
        <v>78960.214656707656</v>
      </c>
      <c r="D245" s="43">
        <f t="shared" si="24"/>
        <v>5953.3286348544571</v>
      </c>
      <c r="E245" s="44">
        <f>LOOKUP($I245,[2]BDR!$B$6:$B$66,[2]BDR!$C$6:$C$66)</f>
        <v>0.04</v>
      </c>
      <c r="F245" s="45">
        <f>+SUM(D245:D$258)*$E245/12</f>
        <v>263.20071552235885</v>
      </c>
      <c r="G245" s="45">
        <f t="shared" si="25"/>
        <v>6216.5293503768162</v>
      </c>
      <c r="H245" s="45">
        <f t="shared" si="26"/>
        <v>73006.886021853192</v>
      </c>
      <c r="I245">
        <f t="shared" si="20"/>
        <v>2031</v>
      </c>
    </row>
    <row r="246" spans="1:9" x14ac:dyDescent="0.25">
      <c r="A246">
        <f t="shared" si="21"/>
        <v>229</v>
      </c>
      <c r="B246" s="46">
        <f t="shared" si="22"/>
        <v>47908</v>
      </c>
      <c r="C246" s="43">
        <f t="shared" si="23"/>
        <v>73006.886021853192</v>
      </c>
      <c r="D246" s="43">
        <f t="shared" si="24"/>
        <v>5973.1730636373059</v>
      </c>
      <c r="E246" s="44">
        <f>LOOKUP($I246,[2]BDR!$B$6:$B$66,[2]BDR!$C$6:$C$66)</f>
        <v>0.04</v>
      </c>
      <c r="F246" s="45">
        <f>+SUM(D246:D$258)*$E246/12</f>
        <v>243.35628673951064</v>
      </c>
      <c r="G246" s="45">
        <f t="shared" si="25"/>
        <v>6216.5293503768162</v>
      </c>
      <c r="H246" s="45">
        <f t="shared" si="26"/>
        <v>67033.712958215881</v>
      </c>
      <c r="I246">
        <f t="shared" si="20"/>
        <v>2031</v>
      </c>
    </row>
    <row r="247" spans="1:9" x14ac:dyDescent="0.25">
      <c r="A247">
        <f t="shared" si="21"/>
        <v>230</v>
      </c>
      <c r="B247" s="46">
        <f t="shared" si="22"/>
        <v>47939</v>
      </c>
      <c r="C247" s="43">
        <f t="shared" si="23"/>
        <v>67033.712958215881</v>
      </c>
      <c r="D247" s="43">
        <f t="shared" si="24"/>
        <v>5993.0836405160953</v>
      </c>
      <c r="E247" s="44">
        <f>LOOKUP($I247,[2]BDR!$B$6:$B$66,[2]BDR!$C$6:$C$66)</f>
        <v>0.04</v>
      </c>
      <c r="F247" s="45">
        <f>+SUM(D247:D$258)*$E247/12</f>
        <v>223.4457098607196</v>
      </c>
      <c r="G247" s="45">
        <f t="shared" si="25"/>
        <v>6216.5293503768153</v>
      </c>
      <c r="H247" s="45">
        <f t="shared" si="26"/>
        <v>61040.629317699786</v>
      </c>
      <c r="I247">
        <f t="shared" si="20"/>
        <v>2031</v>
      </c>
    </row>
    <row r="248" spans="1:9" x14ac:dyDescent="0.25">
      <c r="A248">
        <f t="shared" si="21"/>
        <v>231</v>
      </c>
      <c r="B248" s="46">
        <f t="shared" si="22"/>
        <v>47969</v>
      </c>
      <c r="C248" s="43">
        <f t="shared" si="23"/>
        <v>61040.629317699786</v>
      </c>
      <c r="D248" s="43">
        <f t="shared" si="24"/>
        <v>6013.0605859844836</v>
      </c>
      <c r="E248" s="44">
        <f>LOOKUP($I248,[2]BDR!$B$6:$B$66,[2]BDR!$C$6:$C$66)</f>
        <v>0.04</v>
      </c>
      <c r="F248" s="45">
        <f>+SUM(D248:D$258)*$E248/12</f>
        <v>203.46876439233264</v>
      </c>
      <c r="G248" s="45">
        <f t="shared" si="25"/>
        <v>6216.5293503768162</v>
      </c>
      <c r="H248" s="45">
        <f t="shared" si="26"/>
        <v>55027.568731715306</v>
      </c>
      <c r="I248">
        <f t="shared" si="20"/>
        <v>2031</v>
      </c>
    </row>
    <row r="249" spans="1:9" x14ac:dyDescent="0.25">
      <c r="A249">
        <f t="shared" si="21"/>
        <v>232</v>
      </c>
      <c r="B249" s="46">
        <f t="shared" si="22"/>
        <v>48000</v>
      </c>
      <c r="C249" s="43">
        <f t="shared" si="23"/>
        <v>55027.568731715306</v>
      </c>
      <c r="D249" s="43">
        <f t="shared" si="24"/>
        <v>6033.1041212710979</v>
      </c>
      <c r="E249" s="44">
        <f>LOOKUP($I249,[2]BDR!$B$6:$B$66,[2]BDR!$C$6:$C$66)</f>
        <v>0.04</v>
      </c>
      <c r="F249" s="45">
        <f>+SUM(D249:D$258)*$E249/12</f>
        <v>183.42522910571768</v>
      </c>
      <c r="G249" s="45">
        <f t="shared" si="25"/>
        <v>6216.5293503768153</v>
      </c>
      <c r="H249" s="45">
        <f t="shared" si="26"/>
        <v>48994.464610444207</v>
      </c>
      <c r="I249">
        <f t="shared" si="20"/>
        <v>2031</v>
      </c>
    </row>
    <row r="250" spans="1:9" x14ac:dyDescent="0.25">
      <c r="A250">
        <f t="shared" si="21"/>
        <v>233</v>
      </c>
      <c r="B250" s="46">
        <f t="shared" si="22"/>
        <v>48030</v>
      </c>
      <c r="C250" s="43">
        <f t="shared" si="23"/>
        <v>48994.464610444207</v>
      </c>
      <c r="D250" s="43">
        <f t="shared" si="24"/>
        <v>6053.214468342002</v>
      </c>
      <c r="E250" s="44">
        <f>LOOKUP($I250,[2]BDR!$B$6:$B$66,[2]BDR!$C$6:$C$66)</f>
        <v>0.04</v>
      </c>
      <c r="F250" s="45">
        <f>+SUM(D250:D$258)*$E250/12</f>
        <v>163.31488203481402</v>
      </c>
      <c r="G250" s="45">
        <f t="shared" si="25"/>
        <v>6216.5293503768162</v>
      </c>
      <c r="H250" s="45">
        <f t="shared" si="26"/>
        <v>42941.250142102203</v>
      </c>
      <c r="I250">
        <f t="shared" si="20"/>
        <v>2032</v>
      </c>
    </row>
    <row r="251" spans="1:9" x14ac:dyDescent="0.25">
      <c r="A251">
        <f t="shared" si="21"/>
        <v>234</v>
      </c>
      <c r="B251" s="46">
        <f t="shared" si="22"/>
        <v>48061</v>
      </c>
      <c r="C251" s="43">
        <f t="shared" si="23"/>
        <v>42941.250142102203</v>
      </c>
      <c r="D251" s="43">
        <f t="shared" si="24"/>
        <v>6073.3918499031415</v>
      </c>
      <c r="E251" s="44">
        <f>LOOKUP($I251,[2]BDR!$B$6:$B$66,[2]BDR!$C$6:$C$66)</f>
        <v>0.04</v>
      </c>
      <c r="F251" s="45">
        <f>+SUM(D251:D$258)*$E251/12</f>
        <v>143.13750047367401</v>
      </c>
      <c r="G251" s="45">
        <f t="shared" si="25"/>
        <v>6216.5293503768153</v>
      </c>
      <c r="H251" s="45">
        <f t="shared" si="26"/>
        <v>36867.85829219906</v>
      </c>
      <c r="I251">
        <f t="shared" si="20"/>
        <v>2032</v>
      </c>
    </row>
    <row r="252" spans="1:9" x14ac:dyDescent="0.25">
      <c r="A252">
        <f t="shared" si="21"/>
        <v>235</v>
      </c>
      <c r="B252" s="46">
        <f t="shared" si="22"/>
        <v>48092</v>
      </c>
      <c r="C252" s="43">
        <f t="shared" si="23"/>
        <v>36867.85829219906</v>
      </c>
      <c r="D252" s="43">
        <f t="shared" si="24"/>
        <v>6093.6364894028166</v>
      </c>
      <c r="E252" s="44">
        <f>LOOKUP($I252,[2]BDR!$B$6:$B$66,[2]BDR!$C$6:$C$66)</f>
        <v>0.04</v>
      </c>
      <c r="F252" s="45">
        <f>+SUM(D252:D$258)*$E252/12</f>
        <v>122.89286097399686</v>
      </c>
      <c r="G252" s="45">
        <f t="shared" si="25"/>
        <v>6216.5293503768135</v>
      </c>
      <c r="H252" s="45">
        <f t="shared" si="26"/>
        <v>30774.221802796244</v>
      </c>
      <c r="I252">
        <f t="shared" si="20"/>
        <v>2032</v>
      </c>
    </row>
    <row r="253" spans="1:9" x14ac:dyDescent="0.25">
      <c r="A253">
        <f t="shared" si="21"/>
        <v>236</v>
      </c>
      <c r="B253" s="46">
        <f t="shared" si="22"/>
        <v>48122</v>
      </c>
      <c r="C253" s="43">
        <f t="shared" si="23"/>
        <v>30774.221802796244</v>
      </c>
      <c r="D253" s="43">
        <f t="shared" si="24"/>
        <v>6113.9486110341622</v>
      </c>
      <c r="E253" s="44">
        <f>LOOKUP($I253,[2]BDR!$B$6:$B$66,[2]BDR!$C$6:$C$66)</f>
        <v>0.04</v>
      </c>
      <c r="F253" s="45">
        <f>+SUM(D253:D$258)*$E253/12</f>
        <v>102.58073934265416</v>
      </c>
      <c r="G253" s="45">
        <f t="shared" si="25"/>
        <v>6216.5293503768162</v>
      </c>
      <c r="H253" s="45">
        <f t="shared" si="26"/>
        <v>24660.273191762084</v>
      </c>
      <c r="I253">
        <f t="shared" si="20"/>
        <v>2032</v>
      </c>
    </row>
    <row r="254" spans="1:9" x14ac:dyDescent="0.25">
      <c r="A254">
        <f t="shared" si="21"/>
        <v>237</v>
      </c>
      <c r="B254" s="46">
        <f t="shared" si="22"/>
        <v>48153</v>
      </c>
      <c r="C254" s="43">
        <f t="shared" si="23"/>
        <v>24660.273191762084</v>
      </c>
      <c r="D254" s="43">
        <f t="shared" si="24"/>
        <v>6134.3284397376101</v>
      </c>
      <c r="E254" s="44">
        <f>LOOKUP($I254,[2]BDR!$B$6:$B$66,[2]BDR!$C$6:$C$66)</f>
        <v>0.04</v>
      </c>
      <c r="F254" s="45">
        <f>+SUM(D254:D$258)*$E254/12</f>
        <v>82.200910639206953</v>
      </c>
      <c r="G254" s="45">
        <f t="shared" si="25"/>
        <v>6216.5293503768171</v>
      </c>
      <c r="H254" s="45">
        <f t="shared" si="26"/>
        <v>18525.944752024472</v>
      </c>
      <c r="I254">
        <f t="shared" si="20"/>
        <v>2032</v>
      </c>
    </row>
    <row r="255" spans="1:9" x14ac:dyDescent="0.25">
      <c r="A255">
        <f t="shared" si="21"/>
        <v>238</v>
      </c>
      <c r="B255" s="46">
        <f t="shared" si="22"/>
        <v>48183</v>
      </c>
      <c r="C255" s="43">
        <f t="shared" si="23"/>
        <v>18525.944752024472</v>
      </c>
      <c r="D255" s="43">
        <f t="shared" si="24"/>
        <v>6154.7762012034009</v>
      </c>
      <c r="E255" s="44">
        <f>LOOKUP($I255,[2]BDR!$B$6:$B$66,[2]BDR!$C$6:$C$66)</f>
        <v>0.04</v>
      </c>
      <c r="F255" s="45">
        <f>+SUM(D255:D$258)*$E255/12</f>
        <v>61.753149173414904</v>
      </c>
      <c r="G255" s="45">
        <f t="shared" si="25"/>
        <v>6216.5293503768162</v>
      </c>
      <c r="H255" s="45">
        <f t="shared" si="26"/>
        <v>12371.168550821072</v>
      </c>
      <c r="I255">
        <f t="shared" si="20"/>
        <v>2032</v>
      </c>
    </row>
    <row r="256" spans="1:9" x14ac:dyDescent="0.25">
      <c r="A256">
        <f t="shared" si="21"/>
        <v>239</v>
      </c>
      <c r="B256" s="46">
        <f t="shared" si="22"/>
        <v>48214</v>
      </c>
      <c r="C256" s="43">
        <f t="shared" si="23"/>
        <v>12371.168550821072</v>
      </c>
      <c r="D256" s="43">
        <f t="shared" si="24"/>
        <v>6175.2921218740785</v>
      </c>
      <c r="E256" s="44">
        <f>LOOKUP($I256,[2]BDR!$B$6:$B$66,[2]BDR!$C$6:$C$66)</f>
        <v>0.04</v>
      </c>
      <c r="F256" s="45">
        <f>+SUM(D256:D$258)*$E256/12</f>
        <v>41.237228502736905</v>
      </c>
      <c r="G256" s="45">
        <f t="shared" si="25"/>
        <v>6216.5293503768153</v>
      </c>
      <c r="H256" s="45">
        <f t="shared" si="26"/>
        <v>6195.8764289469937</v>
      </c>
      <c r="I256">
        <f t="shared" si="20"/>
        <v>2032</v>
      </c>
    </row>
    <row r="257" spans="1:9" x14ac:dyDescent="0.25">
      <c r="A257">
        <f t="shared" si="21"/>
        <v>240</v>
      </c>
      <c r="B257" s="46">
        <f t="shared" si="22"/>
        <v>48245</v>
      </c>
      <c r="C257" s="43">
        <f t="shared" si="23"/>
        <v>6195.8764289469937</v>
      </c>
      <c r="D257" s="43">
        <f t="shared" si="24"/>
        <v>6195.8764289469927</v>
      </c>
      <c r="E257" s="44">
        <f>LOOKUP($I257,[2]BDR!$B$6:$B$66,[2]BDR!$C$6:$C$66)</f>
        <v>0.04</v>
      </c>
      <c r="F257" s="45">
        <f>+SUM(D257:D$258)*$E257/12</f>
        <v>20.652921429823309</v>
      </c>
      <c r="G257" s="45">
        <f t="shared" si="25"/>
        <v>6216.5293503768162</v>
      </c>
      <c r="H257" s="45">
        <f t="shared" si="26"/>
        <v>0</v>
      </c>
      <c r="I257">
        <f t="shared" si="20"/>
        <v>2032</v>
      </c>
    </row>
    <row r="258" spans="1:9" x14ac:dyDescent="0.25">
      <c r="B258" s="46"/>
      <c r="D258" s="45"/>
      <c r="F258" s="45"/>
      <c r="G258" s="45"/>
      <c r="H258" s="45"/>
    </row>
    <row r="259" spans="1:9" x14ac:dyDescent="0.25">
      <c r="D259" s="47">
        <f>SUM(D18:D258)</f>
        <v>1000000.0000000005</v>
      </c>
      <c r="F259" s="47">
        <f>SUM(F18:F258)</f>
        <v>528562.16327770276</v>
      </c>
      <c r="G259" s="47">
        <f>SUM(G18:G258)</f>
        <v>1528562.1632777099</v>
      </c>
    </row>
  </sheetData>
  <mergeCells count="4">
    <mergeCell ref="B2:H2"/>
    <mergeCell ref="B3:H3"/>
    <mergeCell ref="B4:H4"/>
    <mergeCell ref="B5:H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4D2785-2A62-4DB6-B34C-A1AAAC11D2CF}">
  <dimension ref="A1:L72"/>
  <sheetViews>
    <sheetView tabSelected="1" topLeftCell="A36" workbookViewId="0">
      <selection activeCell="J5" sqref="J5"/>
    </sheetView>
  </sheetViews>
  <sheetFormatPr defaultColWidth="9.28515625" defaultRowHeight="12.75" x14ac:dyDescent="0.2"/>
  <cols>
    <col min="1" max="1" width="29.42578125" style="17" customWidth="1"/>
    <col min="2" max="2" width="13.5703125" style="17" customWidth="1"/>
    <col min="3" max="3" width="13.7109375" style="17" customWidth="1"/>
    <col min="4" max="4" width="9.28515625" style="17"/>
    <col min="5" max="5" width="16.28515625" style="17" customWidth="1"/>
    <col min="6" max="6" width="48" style="17" customWidth="1"/>
    <col min="7" max="7" width="12" style="17" customWidth="1"/>
    <col min="8" max="11" width="9.28515625" style="17"/>
    <col min="12" max="12" width="0" style="48" hidden="1" customWidth="1"/>
    <col min="13" max="256" width="9.28515625" style="17"/>
    <col min="257" max="257" width="29.42578125" style="17" customWidth="1"/>
    <col min="258" max="258" width="13.5703125" style="17" customWidth="1"/>
    <col min="259" max="259" width="13.7109375" style="17" customWidth="1"/>
    <col min="260" max="260" width="9.28515625" style="17"/>
    <col min="261" max="261" width="16.28515625" style="17" customWidth="1"/>
    <col min="262" max="262" width="48" style="17" customWidth="1"/>
    <col min="263" max="263" width="12" style="17" customWidth="1"/>
    <col min="264" max="267" width="9.28515625" style="17"/>
    <col min="268" max="268" width="0" style="17" hidden="1" customWidth="1"/>
    <col min="269" max="512" width="9.28515625" style="17"/>
    <col min="513" max="513" width="29.42578125" style="17" customWidth="1"/>
    <col min="514" max="514" width="13.5703125" style="17" customWidth="1"/>
    <col min="515" max="515" width="13.7109375" style="17" customWidth="1"/>
    <col min="516" max="516" width="9.28515625" style="17"/>
    <col min="517" max="517" width="16.28515625" style="17" customWidth="1"/>
    <col min="518" max="518" width="48" style="17" customWidth="1"/>
    <col min="519" max="519" width="12" style="17" customWidth="1"/>
    <col min="520" max="523" width="9.28515625" style="17"/>
    <col min="524" max="524" width="0" style="17" hidden="1" customWidth="1"/>
    <col min="525" max="768" width="9.28515625" style="17"/>
    <col min="769" max="769" width="29.42578125" style="17" customWidth="1"/>
    <col min="770" max="770" width="13.5703125" style="17" customWidth="1"/>
    <col min="771" max="771" width="13.7109375" style="17" customWidth="1"/>
    <col min="772" max="772" width="9.28515625" style="17"/>
    <col min="773" max="773" width="16.28515625" style="17" customWidth="1"/>
    <col min="774" max="774" width="48" style="17" customWidth="1"/>
    <col min="775" max="775" width="12" style="17" customWidth="1"/>
    <col min="776" max="779" width="9.28515625" style="17"/>
    <col min="780" max="780" width="0" style="17" hidden="1" customWidth="1"/>
    <col min="781" max="1024" width="9.28515625" style="17"/>
    <col min="1025" max="1025" width="29.42578125" style="17" customWidth="1"/>
    <col min="1026" max="1026" width="13.5703125" style="17" customWidth="1"/>
    <col min="1027" max="1027" width="13.7109375" style="17" customWidth="1"/>
    <col min="1028" max="1028" width="9.28515625" style="17"/>
    <col min="1029" max="1029" width="16.28515625" style="17" customWidth="1"/>
    <col min="1030" max="1030" width="48" style="17" customWidth="1"/>
    <col min="1031" max="1031" width="12" style="17" customWidth="1"/>
    <col min="1032" max="1035" width="9.28515625" style="17"/>
    <col min="1036" max="1036" width="0" style="17" hidden="1" customWidth="1"/>
    <col min="1037" max="1280" width="9.28515625" style="17"/>
    <col min="1281" max="1281" width="29.42578125" style="17" customWidth="1"/>
    <col min="1282" max="1282" width="13.5703125" style="17" customWidth="1"/>
    <col min="1283" max="1283" width="13.7109375" style="17" customWidth="1"/>
    <col min="1284" max="1284" width="9.28515625" style="17"/>
    <col min="1285" max="1285" width="16.28515625" style="17" customWidth="1"/>
    <col min="1286" max="1286" width="48" style="17" customWidth="1"/>
    <col min="1287" max="1287" width="12" style="17" customWidth="1"/>
    <col min="1288" max="1291" width="9.28515625" style="17"/>
    <col min="1292" max="1292" width="0" style="17" hidden="1" customWidth="1"/>
    <col min="1293" max="1536" width="9.28515625" style="17"/>
    <col min="1537" max="1537" width="29.42578125" style="17" customWidth="1"/>
    <col min="1538" max="1538" width="13.5703125" style="17" customWidth="1"/>
    <col min="1539" max="1539" width="13.7109375" style="17" customWidth="1"/>
    <col min="1540" max="1540" width="9.28515625" style="17"/>
    <col min="1541" max="1541" width="16.28515625" style="17" customWidth="1"/>
    <col min="1542" max="1542" width="48" style="17" customWidth="1"/>
    <col min="1543" max="1543" width="12" style="17" customWidth="1"/>
    <col min="1544" max="1547" width="9.28515625" style="17"/>
    <col min="1548" max="1548" width="0" style="17" hidden="1" customWidth="1"/>
    <col min="1549" max="1792" width="9.28515625" style="17"/>
    <col min="1793" max="1793" width="29.42578125" style="17" customWidth="1"/>
    <col min="1794" max="1794" width="13.5703125" style="17" customWidth="1"/>
    <col min="1795" max="1795" width="13.7109375" style="17" customWidth="1"/>
    <col min="1796" max="1796" width="9.28515625" style="17"/>
    <col min="1797" max="1797" width="16.28515625" style="17" customWidth="1"/>
    <col min="1798" max="1798" width="48" style="17" customWidth="1"/>
    <col min="1799" max="1799" width="12" style="17" customWidth="1"/>
    <col min="1800" max="1803" width="9.28515625" style="17"/>
    <col min="1804" max="1804" width="0" style="17" hidden="1" customWidth="1"/>
    <col min="1805" max="2048" width="9.28515625" style="17"/>
    <col min="2049" max="2049" width="29.42578125" style="17" customWidth="1"/>
    <col min="2050" max="2050" width="13.5703125" style="17" customWidth="1"/>
    <col min="2051" max="2051" width="13.7109375" style="17" customWidth="1"/>
    <col min="2052" max="2052" width="9.28515625" style="17"/>
    <col min="2053" max="2053" width="16.28515625" style="17" customWidth="1"/>
    <col min="2054" max="2054" width="48" style="17" customWidth="1"/>
    <col min="2055" max="2055" width="12" style="17" customWidth="1"/>
    <col min="2056" max="2059" width="9.28515625" style="17"/>
    <col min="2060" max="2060" width="0" style="17" hidden="1" customWidth="1"/>
    <col min="2061" max="2304" width="9.28515625" style="17"/>
    <col min="2305" max="2305" width="29.42578125" style="17" customWidth="1"/>
    <col min="2306" max="2306" width="13.5703125" style="17" customWidth="1"/>
    <col min="2307" max="2307" width="13.7109375" style="17" customWidth="1"/>
    <col min="2308" max="2308" width="9.28515625" style="17"/>
    <col min="2309" max="2309" width="16.28515625" style="17" customWidth="1"/>
    <col min="2310" max="2310" width="48" style="17" customWidth="1"/>
    <col min="2311" max="2311" width="12" style="17" customWidth="1"/>
    <col min="2312" max="2315" width="9.28515625" style="17"/>
    <col min="2316" max="2316" width="0" style="17" hidden="1" customWidth="1"/>
    <col min="2317" max="2560" width="9.28515625" style="17"/>
    <col min="2561" max="2561" width="29.42578125" style="17" customWidth="1"/>
    <col min="2562" max="2562" width="13.5703125" style="17" customWidth="1"/>
    <col min="2563" max="2563" width="13.7109375" style="17" customWidth="1"/>
    <col min="2564" max="2564" width="9.28515625" style="17"/>
    <col min="2565" max="2565" width="16.28515625" style="17" customWidth="1"/>
    <col min="2566" max="2566" width="48" style="17" customWidth="1"/>
    <col min="2567" max="2567" width="12" style="17" customWidth="1"/>
    <col min="2568" max="2571" width="9.28515625" style="17"/>
    <col min="2572" max="2572" width="0" style="17" hidden="1" customWidth="1"/>
    <col min="2573" max="2816" width="9.28515625" style="17"/>
    <col min="2817" max="2817" width="29.42578125" style="17" customWidth="1"/>
    <col min="2818" max="2818" width="13.5703125" style="17" customWidth="1"/>
    <col min="2819" max="2819" width="13.7109375" style="17" customWidth="1"/>
    <col min="2820" max="2820" width="9.28515625" style="17"/>
    <col min="2821" max="2821" width="16.28515625" style="17" customWidth="1"/>
    <col min="2822" max="2822" width="48" style="17" customWidth="1"/>
    <col min="2823" max="2823" width="12" style="17" customWidth="1"/>
    <col min="2824" max="2827" width="9.28515625" style="17"/>
    <col min="2828" max="2828" width="0" style="17" hidden="1" customWidth="1"/>
    <col min="2829" max="3072" width="9.28515625" style="17"/>
    <col min="3073" max="3073" width="29.42578125" style="17" customWidth="1"/>
    <col min="3074" max="3074" width="13.5703125" style="17" customWidth="1"/>
    <col min="3075" max="3075" width="13.7109375" style="17" customWidth="1"/>
    <col min="3076" max="3076" width="9.28515625" style="17"/>
    <col min="3077" max="3077" width="16.28515625" style="17" customWidth="1"/>
    <col min="3078" max="3078" width="48" style="17" customWidth="1"/>
    <col min="3079" max="3079" width="12" style="17" customWidth="1"/>
    <col min="3080" max="3083" width="9.28515625" style="17"/>
    <col min="3084" max="3084" width="0" style="17" hidden="1" customWidth="1"/>
    <col min="3085" max="3328" width="9.28515625" style="17"/>
    <col min="3329" max="3329" width="29.42578125" style="17" customWidth="1"/>
    <col min="3330" max="3330" width="13.5703125" style="17" customWidth="1"/>
    <col min="3331" max="3331" width="13.7109375" style="17" customWidth="1"/>
    <col min="3332" max="3332" width="9.28515625" style="17"/>
    <col min="3333" max="3333" width="16.28515625" style="17" customWidth="1"/>
    <col min="3334" max="3334" width="48" style="17" customWidth="1"/>
    <col min="3335" max="3335" width="12" style="17" customWidth="1"/>
    <col min="3336" max="3339" width="9.28515625" style="17"/>
    <col min="3340" max="3340" width="0" style="17" hidden="1" customWidth="1"/>
    <col min="3341" max="3584" width="9.28515625" style="17"/>
    <col min="3585" max="3585" width="29.42578125" style="17" customWidth="1"/>
    <col min="3586" max="3586" width="13.5703125" style="17" customWidth="1"/>
    <col min="3587" max="3587" width="13.7109375" style="17" customWidth="1"/>
    <col min="3588" max="3588" width="9.28515625" style="17"/>
    <col min="3589" max="3589" width="16.28515625" style="17" customWidth="1"/>
    <col min="3590" max="3590" width="48" style="17" customWidth="1"/>
    <col min="3591" max="3591" width="12" style="17" customWidth="1"/>
    <col min="3592" max="3595" width="9.28515625" style="17"/>
    <col min="3596" max="3596" width="0" style="17" hidden="1" customWidth="1"/>
    <col min="3597" max="3840" width="9.28515625" style="17"/>
    <col min="3841" max="3841" width="29.42578125" style="17" customWidth="1"/>
    <col min="3842" max="3842" width="13.5703125" style="17" customWidth="1"/>
    <col min="3843" max="3843" width="13.7109375" style="17" customWidth="1"/>
    <col min="3844" max="3844" width="9.28515625" style="17"/>
    <col min="3845" max="3845" width="16.28515625" style="17" customWidth="1"/>
    <col min="3846" max="3846" width="48" style="17" customWidth="1"/>
    <col min="3847" max="3847" width="12" style="17" customWidth="1"/>
    <col min="3848" max="3851" width="9.28515625" style="17"/>
    <col min="3852" max="3852" width="0" style="17" hidden="1" customWidth="1"/>
    <col min="3853" max="4096" width="9.28515625" style="17"/>
    <col min="4097" max="4097" width="29.42578125" style="17" customWidth="1"/>
    <col min="4098" max="4098" width="13.5703125" style="17" customWidth="1"/>
    <col min="4099" max="4099" width="13.7109375" style="17" customWidth="1"/>
    <col min="4100" max="4100" width="9.28515625" style="17"/>
    <col min="4101" max="4101" width="16.28515625" style="17" customWidth="1"/>
    <col min="4102" max="4102" width="48" style="17" customWidth="1"/>
    <col min="4103" max="4103" width="12" style="17" customWidth="1"/>
    <col min="4104" max="4107" width="9.28515625" style="17"/>
    <col min="4108" max="4108" width="0" style="17" hidden="1" customWidth="1"/>
    <col min="4109" max="4352" width="9.28515625" style="17"/>
    <col min="4353" max="4353" width="29.42578125" style="17" customWidth="1"/>
    <col min="4354" max="4354" width="13.5703125" style="17" customWidth="1"/>
    <col min="4355" max="4355" width="13.7109375" style="17" customWidth="1"/>
    <col min="4356" max="4356" width="9.28515625" style="17"/>
    <col min="4357" max="4357" width="16.28515625" style="17" customWidth="1"/>
    <col min="4358" max="4358" width="48" style="17" customWidth="1"/>
    <col min="4359" max="4359" width="12" style="17" customWidth="1"/>
    <col min="4360" max="4363" width="9.28515625" style="17"/>
    <col min="4364" max="4364" width="0" style="17" hidden="1" customWidth="1"/>
    <col min="4365" max="4608" width="9.28515625" style="17"/>
    <col min="4609" max="4609" width="29.42578125" style="17" customWidth="1"/>
    <col min="4610" max="4610" width="13.5703125" style="17" customWidth="1"/>
    <col min="4611" max="4611" width="13.7109375" style="17" customWidth="1"/>
    <col min="4612" max="4612" width="9.28515625" style="17"/>
    <col min="4613" max="4613" width="16.28515625" style="17" customWidth="1"/>
    <col min="4614" max="4614" width="48" style="17" customWidth="1"/>
    <col min="4615" max="4615" width="12" style="17" customWidth="1"/>
    <col min="4616" max="4619" width="9.28515625" style="17"/>
    <col min="4620" max="4620" width="0" style="17" hidden="1" customWidth="1"/>
    <col min="4621" max="4864" width="9.28515625" style="17"/>
    <col min="4865" max="4865" width="29.42578125" style="17" customWidth="1"/>
    <col min="4866" max="4866" width="13.5703125" style="17" customWidth="1"/>
    <col min="4867" max="4867" width="13.7109375" style="17" customWidth="1"/>
    <col min="4868" max="4868" width="9.28515625" style="17"/>
    <col min="4869" max="4869" width="16.28515625" style="17" customWidth="1"/>
    <col min="4870" max="4870" width="48" style="17" customWidth="1"/>
    <col min="4871" max="4871" width="12" style="17" customWidth="1"/>
    <col min="4872" max="4875" width="9.28515625" style="17"/>
    <col min="4876" max="4876" width="0" style="17" hidden="1" customWidth="1"/>
    <col min="4877" max="5120" width="9.28515625" style="17"/>
    <col min="5121" max="5121" width="29.42578125" style="17" customWidth="1"/>
    <col min="5122" max="5122" width="13.5703125" style="17" customWidth="1"/>
    <col min="5123" max="5123" width="13.7109375" style="17" customWidth="1"/>
    <col min="5124" max="5124" width="9.28515625" style="17"/>
    <col min="5125" max="5125" width="16.28515625" style="17" customWidth="1"/>
    <col min="5126" max="5126" width="48" style="17" customWidth="1"/>
    <col min="5127" max="5127" width="12" style="17" customWidth="1"/>
    <col min="5128" max="5131" width="9.28515625" style="17"/>
    <col min="5132" max="5132" width="0" style="17" hidden="1" customWidth="1"/>
    <col min="5133" max="5376" width="9.28515625" style="17"/>
    <col min="5377" max="5377" width="29.42578125" style="17" customWidth="1"/>
    <col min="5378" max="5378" width="13.5703125" style="17" customWidth="1"/>
    <col min="5379" max="5379" width="13.7109375" style="17" customWidth="1"/>
    <col min="5380" max="5380" width="9.28515625" style="17"/>
    <col min="5381" max="5381" width="16.28515625" style="17" customWidth="1"/>
    <col min="5382" max="5382" width="48" style="17" customWidth="1"/>
    <col min="5383" max="5383" width="12" style="17" customWidth="1"/>
    <col min="5384" max="5387" width="9.28515625" style="17"/>
    <col min="5388" max="5388" width="0" style="17" hidden="1" customWidth="1"/>
    <col min="5389" max="5632" width="9.28515625" style="17"/>
    <col min="5633" max="5633" width="29.42578125" style="17" customWidth="1"/>
    <col min="5634" max="5634" width="13.5703125" style="17" customWidth="1"/>
    <col min="5635" max="5635" width="13.7109375" style="17" customWidth="1"/>
    <col min="5636" max="5636" width="9.28515625" style="17"/>
    <col min="5637" max="5637" width="16.28515625" style="17" customWidth="1"/>
    <col min="5638" max="5638" width="48" style="17" customWidth="1"/>
    <col min="5639" max="5639" width="12" style="17" customWidth="1"/>
    <col min="5640" max="5643" width="9.28515625" style="17"/>
    <col min="5644" max="5644" width="0" style="17" hidden="1" customWidth="1"/>
    <col min="5645" max="5888" width="9.28515625" style="17"/>
    <col min="5889" max="5889" width="29.42578125" style="17" customWidth="1"/>
    <col min="5890" max="5890" width="13.5703125" style="17" customWidth="1"/>
    <col min="5891" max="5891" width="13.7109375" style="17" customWidth="1"/>
    <col min="5892" max="5892" width="9.28515625" style="17"/>
    <col min="5893" max="5893" width="16.28515625" style="17" customWidth="1"/>
    <col min="5894" max="5894" width="48" style="17" customWidth="1"/>
    <col min="5895" max="5895" width="12" style="17" customWidth="1"/>
    <col min="5896" max="5899" width="9.28515625" style="17"/>
    <col min="5900" max="5900" width="0" style="17" hidden="1" customWidth="1"/>
    <col min="5901" max="6144" width="9.28515625" style="17"/>
    <col min="6145" max="6145" width="29.42578125" style="17" customWidth="1"/>
    <col min="6146" max="6146" width="13.5703125" style="17" customWidth="1"/>
    <col min="6147" max="6147" width="13.7109375" style="17" customWidth="1"/>
    <col min="6148" max="6148" width="9.28515625" style="17"/>
    <col min="6149" max="6149" width="16.28515625" style="17" customWidth="1"/>
    <col min="6150" max="6150" width="48" style="17" customWidth="1"/>
    <col min="6151" max="6151" width="12" style="17" customWidth="1"/>
    <col min="6152" max="6155" width="9.28515625" style="17"/>
    <col min="6156" max="6156" width="0" style="17" hidden="1" customWidth="1"/>
    <col min="6157" max="6400" width="9.28515625" style="17"/>
    <col min="6401" max="6401" width="29.42578125" style="17" customWidth="1"/>
    <col min="6402" max="6402" width="13.5703125" style="17" customWidth="1"/>
    <col min="6403" max="6403" width="13.7109375" style="17" customWidth="1"/>
    <col min="6404" max="6404" width="9.28515625" style="17"/>
    <col min="6405" max="6405" width="16.28515625" style="17" customWidth="1"/>
    <col min="6406" max="6406" width="48" style="17" customWidth="1"/>
    <col min="6407" max="6407" width="12" style="17" customWidth="1"/>
    <col min="6408" max="6411" width="9.28515625" style="17"/>
    <col min="6412" max="6412" width="0" style="17" hidden="1" customWidth="1"/>
    <col min="6413" max="6656" width="9.28515625" style="17"/>
    <col min="6657" max="6657" width="29.42578125" style="17" customWidth="1"/>
    <col min="6658" max="6658" width="13.5703125" style="17" customWidth="1"/>
    <col min="6659" max="6659" width="13.7109375" style="17" customWidth="1"/>
    <col min="6660" max="6660" width="9.28515625" style="17"/>
    <col min="6661" max="6661" width="16.28515625" style="17" customWidth="1"/>
    <col min="6662" max="6662" width="48" style="17" customWidth="1"/>
    <col min="6663" max="6663" width="12" style="17" customWidth="1"/>
    <col min="6664" max="6667" width="9.28515625" style="17"/>
    <col min="6668" max="6668" width="0" style="17" hidden="1" customWidth="1"/>
    <col min="6669" max="6912" width="9.28515625" style="17"/>
    <col min="6913" max="6913" width="29.42578125" style="17" customWidth="1"/>
    <col min="6914" max="6914" width="13.5703125" style="17" customWidth="1"/>
    <col min="6915" max="6915" width="13.7109375" style="17" customWidth="1"/>
    <col min="6916" max="6916" width="9.28515625" style="17"/>
    <col min="6917" max="6917" width="16.28515625" style="17" customWidth="1"/>
    <col min="6918" max="6918" width="48" style="17" customWidth="1"/>
    <col min="6919" max="6919" width="12" style="17" customWidth="1"/>
    <col min="6920" max="6923" width="9.28515625" style="17"/>
    <col min="6924" max="6924" width="0" style="17" hidden="1" customWidth="1"/>
    <col min="6925" max="7168" width="9.28515625" style="17"/>
    <col min="7169" max="7169" width="29.42578125" style="17" customWidth="1"/>
    <col min="7170" max="7170" width="13.5703125" style="17" customWidth="1"/>
    <col min="7171" max="7171" width="13.7109375" style="17" customWidth="1"/>
    <col min="7172" max="7172" width="9.28515625" style="17"/>
    <col min="7173" max="7173" width="16.28515625" style="17" customWidth="1"/>
    <col min="7174" max="7174" width="48" style="17" customWidth="1"/>
    <col min="7175" max="7175" width="12" style="17" customWidth="1"/>
    <col min="7176" max="7179" width="9.28515625" style="17"/>
    <col min="7180" max="7180" width="0" style="17" hidden="1" customWidth="1"/>
    <col min="7181" max="7424" width="9.28515625" style="17"/>
    <col min="7425" max="7425" width="29.42578125" style="17" customWidth="1"/>
    <col min="7426" max="7426" width="13.5703125" style="17" customWidth="1"/>
    <col min="7427" max="7427" width="13.7109375" style="17" customWidth="1"/>
    <col min="7428" max="7428" width="9.28515625" style="17"/>
    <col min="7429" max="7429" width="16.28515625" style="17" customWidth="1"/>
    <col min="7430" max="7430" width="48" style="17" customWidth="1"/>
    <col min="7431" max="7431" width="12" style="17" customWidth="1"/>
    <col min="7432" max="7435" width="9.28515625" style="17"/>
    <col min="7436" max="7436" width="0" style="17" hidden="1" customWidth="1"/>
    <col min="7437" max="7680" width="9.28515625" style="17"/>
    <col min="7681" max="7681" width="29.42578125" style="17" customWidth="1"/>
    <col min="7682" max="7682" width="13.5703125" style="17" customWidth="1"/>
    <col min="7683" max="7683" width="13.7109375" style="17" customWidth="1"/>
    <col min="7684" max="7684" width="9.28515625" style="17"/>
    <col min="7685" max="7685" width="16.28515625" style="17" customWidth="1"/>
    <col min="7686" max="7686" width="48" style="17" customWidth="1"/>
    <col min="7687" max="7687" width="12" style="17" customWidth="1"/>
    <col min="7688" max="7691" width="9.28515625" style="17"/>
    <col min="7692" max="7692" width="0" style="17" hidden="1" customWidth="1"/>
    <col min="7693" max="7936" width="9.28515625" style="17"/>
    <col min="7937" max="7937" width="29.42578125" style="17" customWidth="1"/>
    <col min="7938" max="7938" width="13.5703125" style="17" customWidth="1"/>
    <col min="7939" max="7939" width="13.7109375" style="17" customWidth="1"/>
    <col min="7940" max="7940" width="9.28515625" style="17"/>
    <col min="7941" max="7941" width="16.28515625" style="17" customWidth="1"/>
    <col min="7942" max="7942" width="48" style="17" customWidth="1"/>
    <col min="7943" max="7943" width="12" style="17" customWidth="1"/>
    <col min="7944" max="7947" width="9.28515625" style="17"/>
    <col min="7948" max="7948" width="0" style="17" hidden="1" customWidth="1"/>
    <col min="7949" max="8192" width="9.28515625" style="17"/>
    <col min="8193" max="8193" width="29.42578125" style="17" customWidth="1"/>
    <col min="8194" max="8194" width="13.5703125" style="17" customWidth="1"/>
    <col min="8195" max="8195" width="13.7109375" style="17" customWidth="1"/>
    <col min="8196" max="8196" width="9.28515625" style="17"/>
    <col min="8197" max="8197" width="16.28515625" style="17" customWidth="1"/>
    <col min="8198" max="8198" width="48" style="17" customWidth="1"/>
    <col min="8199" max="8199" width="12" style="17" customWidth="1"/>
    <col min="8200" max="8203" width="9.28515625" style="17"/>
    <col min="8204" max="8204" width="0" style="17" hidden="1" customWidth="1"/>
    <col min="8205" max="8448" width="9.28515625" style="17"/>
    <col min="8449" max="8449" width="29.42578125" style="17" customWidth="1"/>
    <col min="8450" max="8450" width="13.5703125" style="17" customWidth="1"/>
    <col min="8451" max="8451" width="13.7109375" style="17" customWidth="1"/>
    <col min="8452" max="8452" width="9.28515625" style="17"/>
    <col min="8453" max="8453" width="16.28515625" style="17" customWidth="1"/>
    <col min="8454" max="8454" width="48" style="17" customWidth="1"/>
    <col min="8455" max="8455" width="12" style="17" customWidth="1"/>
    <col min="8456" max="8459" width="9.28515625" style="17"/>
    <col min="8460" max="8460" width="0" style="17" hidden="1" customWidth="1"/>
    <col min="8461" max="8704" width="9.28515625" style="17"/>
    <col min="8705" max="8705" width="29.42578125" style="17" customWidth="1"/>
    <col min="8706" max="8706" width="13.5703125" style="17" customWidth="1"/>
    <col min="8707" max="8707" width="13.7109375" style="17" customWidth="1"/>
    <col min="8708" max="8708" width="9.28515625" style="17"/>
    <col min="8709" max="8709" width="16.28515625" style="17" customWidth="1"/>
    <col min="8710" max="8710" width="48" style="17" customWidth="1"/>
    <col min="8711" max="8711" width="12" style="17" customWidth="1"/>
    <col min="8712" max="8715" width="9.28515625" style="17"/>
    <col min="8716" max="8716" width="0" style="17" hidden="1" customWidth="1"/>
    <col min="8717" max="8960" width="9.28515625" style="17"/>
    <col min="8961" max="8961" width="29.42578125" style="17" customWidth="1"/>
    <col min="8962" max="8962" width="13.5703125" style="17" customWidth="1"/>
    <col min="8963" max="8963" width="13.7109375" style="17" customWidth="1"/>
    <col min="8964" max="8964" width="9.28515625" style="17"/>
    <col min="8965" max="8965" width="16.28515625" style="17" customWidth="1"/>
    <col min="8966" max="8966" width="48" style="17" customWidth="1"/>
    <col min="8967" max="8967" width="12" style="17" customWidth="1"/>
    <col min="8968" max="8971" width="9.28515625" style="17"/>
    <col min="8972" max="8972" width="0" style="17" hidden="1" customWidth="1"/>
    <col min="8973" max="9216" width="9.28515625" style="17"/>
    <col min="9217" max="9217" width="29.42578125" style="17" customWidth="1"/>
    <col min="9218" max="9218" width="13.5703125" style="17" customWidth="1"/>
    <col min="9219" max="9219" width="13.7109375" style="17" customWidth="1"/>
    <col min="9220" max="9220" width="9.28515625" style="17"/>
    <col min="9221" max="9221" width="16.28515625" style="17" customWidth="1"/>
    <col min="9222" max="9222" width="48" style="17" customWidth="1"/>
    <col min="9223" max="9223" width="12" style="17" customWidth="1"/>
    <col min="9224" max="9227" width="9.28515625" style="17"/>
    <col min="9228" max="9228" width="0" style="17" hidden="1" customWidth="1"/>
    <col min="9229" max="9472" width="9.28515625" style="17"/>
    <col min="9473" max="9473" width="29.42578125" style="17" customWidth="1"/>
    <col min="9474" max="9474" width="13.5703125" style="17" customWidth="1"/>
    <col min="9475" max="9475" width="13.7109375" style="17" customWidth="1"/>
    <col min="9476" max="9476" width="9.28515625" style="17"/>
    <col min="9477" max="9477" width="16.28515625" style="17" customWidth="1"/>
    <col min="9478" max="9478" width="48" style="17" customWidth="1"/>
    <col min="9479" max="9479" width="12" style="17" customWidth="1"/>
    <col min="9480" max="9483" width="9.28515625" style="17"/>
    <col min="9484" max="9484" width="0" style="17" hidden="1" customWidth="1"/>
    <col min="9485" max="9728" width="9.28515625" style="17"/>
    <col min="9729" max="9729" width="29.42578125" style="17" customWidth="1"/>
    <col min="9730" max="9730" width="13.5703125" style="17" customWidth="1"/>
    <col min="9731" max="9731" width="13.7109375" style="17" customWidth="1"/>
    <col min="9732" max="9732" width="9.28515625" style="17"/>
    <col min="9733" max="9733" width="16.28515625" style="17" customWidth="1"/>
    <col min="9734" max="9734" width="48" style="17" customWidth="1"/>
    <col min="9735" max="9735" width="12" style="17" customWidth="1"/>
    <col min="9736" max="9739" width="9.28515625" style="17"/>
    <col min="9740" max="9740" width="0" style="17" hidden="1" customWidth="1"/>
    <col min="9741" max="9984" width="9.28515625" style="17"/>
    <col min="9985" max="9985" width="29.42578125" style="17" customWidth="1"/>
    <col min="9986" max="9986" width="13.5703125" style="17" customWidth="1"/>
    <col min="9987" max="9987" width="13.7109375" style="17" customWidth="1"/>
    <col min="9988" max="9988" width="9.28515625" style="17"/>
    <col min="9989" max="9989" width="16.28515625" style="17" customWidth="1"/>
    <col min="9990" max="9990" width="48" style="17" customWidth="1"/>
    <col min="9991" max="9991" width="12" style="17" customWidth="1"/>
    <col min="9992" max="9995" width="9.28515625" style="17"/>
    <col min="9996" max="9996" width="0" style="17" hidden="1" customWidth="1"/>
    <col min="9997" max="10240" width="9.28515625" style="17"/>
    <col min="10241" max="10241" width="29.42578125" style="17" customWidth="1"/>
    <col min="10242" max="10242" width="13.5703125" style="17" customWidth="1"/>
    <col min="10243" max="10243" width="13.7109375" style="17" customWidth="1"/>
    <col min="10244" max="10244" width="9.28515625" style="17"/>
    <col min="10245" max="10245" width="16.28515625" style="17" customWidth="1"/>
    <col min="10246" max="10246" width="48" style="17" customWidth="1"/>
    <col min="10247" max="10247" width="12" style="17" customWidth="1"/>
    <col min="10248" max="10251" width="9.28515625" style="17"/>
    <col min="10252" max="10252" width="0" style="17" hidden="1" customWidth="1"/>
    <col min="10253" max="10496" width="9.28515625" style="17"/>
    <col min="10497" max="10497" width="29.42578125" style="17" customWidth="1"/>
    <col min="10498" max="10498" width="13.5703125" style="17" customWidth="1"/>
    <col min="10499" max="10499" width="13.7109375" style="17" customWidth="1"/>
    <col min="10500" max="10500" width="9.28515625" style="17"/>
    <col min="10501" max="10501" width="16.28515625" style="17" customWidth="1"/>
    <col min="10502" max="10502" width="48" style="17" customWidth="1"/>
    <col min="10503" max="10503" width="12" style="17" customWidth="1"/>
    <col min="10504" max="10507" width="9.28515625" style="17"/>
    <col min="10508" max="10508" width="0" style="17" hidden="1" customWidth="1"/>
    <col min="10509" max="10752" width="9.28515625" style="17"/>
    <col min="10753" max="10753" width="29.42578125" style="17" customWidth="1"/>
    <col min="10754" max="10754" width="13.5703125" style="17" customWidth="1"/>
    <col min="10755" max="10755" width="13.7109375" style="17" customWidth="1"/>
    <col min="10756" max="10756" width="9.28515625" style="17"/>
    <col min="10757" max="10757" width="16.28515625" style="17" customWidth="1"/>
    <col min="10758" max="10758" width="48" style="17" customWidth="1"/>
    <col min="10759" max="10759" width="12" style="17" customWidth="1"/>
    <col min="10760" max="10763" width="9.28515625" style="17"/>
    <col min="10764" max="10764" width="0" style="17" hidden="1" customWidth="1"/>
    <col min="10765" max="11008" width="9.28515625" style="17"/>
    <col min="11009" max="11009" width="29.42578125" style="17" customWidth="1"/>
    <col min="11010" max="11010" width="13.5703125" style="17" customWidth="1"/>
    <col min="11011" max="11011" width="13.7109375" style="17" customWidth="1"/>
    <col min="11012" max="11012" width="9.28515625" style="17"/>
    <col min="11013" max="11013" width="16.28515625" style="17" customWidth="1"/>
    <col min="11014" max="11014" width="48" style="17" customWidth="1"/>
    <col min="11015" max="11015" width="12" style="17" customWidth="1"/>
    <col min="11016" max="11019" width="9.28515625" style="17"/>
    <col min="11020" max="11020" width="0" style="17" hidden="1" customWidth="1"/>
    <col min="11021" max="11264" width="9.28515625" style="17"/>
    <col min="11265" max="11265" width="29.42578125" style="17" customWidth="1"/>
    <col min="11266" max="11266" width="13.5703125" style="17" customWidth="1"/>
    <col min="11267" max="11267" width="13.7109375" style="17" customWidth="1"/>
    <col min="11268" max="11268" width="9.28515625" style="17"/>
    <col min="11269" max="11269" width="16.28515625" style="17" customWidth="1"/>
    <col min="11270" max="11270" width="48" style="17" customWidth="1"/>
    <col min="11271" max="11271" width="12" style="17" customWidth="1"/>
    <col min="11272" max="11275" width="9.28515625" style="17"/>
    <col min="11276" max="11276" width="0" style="17" hidden="1" customWidth="1"/>
    <col min="11277" max="11520" width="9.28515625" style="17"/>
    <col min="11521" max="11521" width="29.42578125" style="17" customWidth="1"/>
    <col min="11522" max="11522" width="13.5703125" style="17" customWidth="1"/>
    <col min="11523" max="11523" width="13.7109375" style="17" customWidth="1"/>
    <col min="11524" max="11524" width="9.28515625" style="17"/>
    <col min="11525" max="11525" width="16.28515625" style="17" customWidth="1"/>
    <col min="11526" max="11526" width="48" style="17" customWidth="1"/>
    <col min="11527" max="11527" width="12" style="17" customWidth="1"/>
    <col min="11528" max="11531" width="9.28515625" style="17"/>
    <col min="11532" max="11532" width="0" style="17" hidden="1" customWidth="1"/>
    <col min="11533" max="11776" width="9.28515625" style="17"/>
    <col min="11777" max="11777" width="29.42578125" style="17" customWidth="1"/>
    <col min="11778" max="11778" width="13.5703125" style="17" customWidth="1"/>
    <col min="11779" max="11779" width="13.7109375" style="17" customWidth="1"/>
    <col min="11780" max="11780" width="9.28515625" style="17"/>
    <col min="11781" max="11781" width="16.28515625" style="17" customWidth="1"/>
    <col min="11782" max="11782" width="48" style="17" customWidth="1"/>
    <col min="11783" max="11783" width="12" style="17" customWidth="1"/>
    <col min="11784" max="11787" width="9.28515625" style="17"/>
    <col min="11788" max="11788" width="0" style="17" hidden="1" customWidth="1"/>
    <col min="11789" max="12032" width="9.28515625" style="17"/>
    <col min="12033" max="12033" width="29.42578125" style="17" customWidth="1"/>
    <col min="12034" max="12034" width="13.5703125" style="17" customWidth="1"/>
    <col min="12035" max="12035" width="13.7109375" style="17" customWidth="1"/>
    <col min="12036" max="12036" width="9.28515625" style="17"/>
    <col min="12037" max="12037" width="16.28515625" style="17" customWidth="1"/>
    <col min="12038" max="12038" width="48" style="17" customWidth="1"/>
    <col min="12039" max="12039" width="12" style="17" customWidth="1"/>
    <col min="12040" max="12043" width="9.28515625" style="17"/>
    <col min="12044" max="12044" width="0" style="17" hidden="1" customWidth="1"/>
    <col min="12045" max="12288" width="9.28515625" style="17"/>
    <col min="12289" max="12289" width="29.42578125" style="17" customWidth="1"/>
    <col min="12290" max="12290" width="13.5703125" style="17" customWidth="1"/>
    <col min="12291" max="12291" width="13.7109375" style="17" customWidth="1"/>
    <col min="12292" max="12292" width="9.28515625" style="17"/>
    <col min="12293" max="12293" width="16.28515625" style="17" customWidth="1"/>
    <col min="12294" max="12294" width="48" style="17" customWidth="1"/>
    <col min="12295" max="12295" width="12" style="17" customWidth="1"/>
    <col min="12296" max="12299" width="9.28515625" style="17"/>
    <col min="12300" max="12300" width="0" style="17" hidden="1" customWidth="1"/>
    <col min="12301" max="12544" width="9.28515625" style="17"/>
    <col min="12545" max="12545" width="29.42578125" style="17" customWidth="1"/>
    <col min="12546" max="12546" width="13.5703125" style="17" customWidth="1"/>
    <col min="12547" max="12547" width="13.7109375" style="17" customWidth="1"/>
    <col min="12548" max="12548" width="9.28515625" style="17"/>
    <col min="12549" max="12549" width="16.28515625" style="17" customWidth="1"/>
    <col min="12550" max="12550" width="48" style="17" customWidth="1"/>
    <col min="12551" max="12551" width="12" style="17" customWidth="1"/>
    <col min="12552" max="12555" width="9.28515625" style="17"/>
    <col min="12556" max="12556" width="0" style="17" hidden="1" customWidth="1"/>
    <col min="12557" max="12800" width="9.28515625" style="17"/>
    <col min="12801" max="12801" width="29.42578125" style="17" customWidth="1"/>
    <col min="12802" max="12802" width="13.5703125" style="17" customWidth="1"/>
    <col min="12803" max="12803" width="13.7109375" style="17" customWidth="1"/>
    <col min="12804" max="12804" width="9.28515625" style="17"/>
    <col min="12805" max="12805" width="16.28515625" style="17" customWidth="1"/>
    <col min="12806" max="12806" width="48" style="17" customWidth="1"/>
    <col min="12807" max="12807" width="12" style="17" customWidth="1"/>
    <col min="12808" max="12811" width="9.28515625" style="17"/>
    <col min="12812" max="12812" width="0" style="17" hidden="1" customWidth="1"/>
    <col min="12813" max="13056" width="9.28515625" style="17"/>
    <col min="13057" max="13057" width="29.42578125" style="17" customWidth="1"/>
    <col min="13058" max="13058" width="13.5703125" style="17" customWidth="1"/>
    <col min="13059" max="13059" width="13.7109375" style="17" customWidth="1"/>
    <col min="13060" max="13060" width="9.28515625" style="17"/>
    <col min="13061" max="13061" width="16.28515625" style="17" customWidth="1"/>
    <col min="13062" max="13062" width="48" style="17" customWidth="1"/>
    <col min="13063" max="13063" width="12" style="17" customWidth="1"/>
    <col min="13064" max="13067" width="9.28515625" style="17"/>
    <col min="13068" max="13068" width="0" style="17" hidden="1" customWidth="1"/>
    <col min="13069" max="13312" width="9.28515625" style="17"/>
    <col min="13313" max="13313" width="29.42578125" style="17" customWidth="1"/>
    <col min="13314" max="13314" width="13.5703125" style="17" customWidth="1"/>
    <col min="13315" max="13315" width="13.7109375" style="17" customWidth="1"/>
    <col min="13316" max="13316" width="9.28515625" style="17"/>
    <col min="13317" max="13317" width="16.28515625" style="17" customWidth="1"/>
    <col min="13318" max="13318" width="48" style="17" customWidth="1"/>
    <col min="13319" max="13319" width="12" style="17" customWidth="1"/>
    <col min="13320" max="13323" width="9.28515625" style="17"/>
    <col min="13324" max="13324" width="0" style="17" hidden="1" customWidth="1"/>
    <col min="13325" max="13568" width="9.28515625" style="17"/>
    <col min="13569" max="13569" width="29.42578125" style="17" customWidth="1"/>
    <col min="13570" max="13570" width="13.5703125" style="17" customWidth="1"/>
    <col min="13571" max="13571" width="13.7109375" style="17" customWidth="1"/>
    <col min="13572" max="13572" width="9.28515625" style="17"/>
    <col min="13573" max="13573" width="16.28515625" style="17" customWidth="1"/>
    <col min="13574" max="13574" width="48" style="17" customWidth="1"/>
    <col min="13575" max="13575" width="12" style="17" customWidth="1"/>
    <col min="13576" max="13579" width="9.28515625" style="17"/>
    <col min="13580" max="13580" width="0" style="17" hidden="1" customWidth="1"/>
    <col min="13581" max="13824" width="9.28515625" style="17"/>
    <col min="13825" max="13825" width="29.42578125" style="17" customWidth="1"/>
    <col min="13826" max="13826" width="13.5703125" style="17" customWidth="1"/>
    <col min="13827" max="13827" width="13.7109375" style="17" customWidth="1"/>
    <col min="13828" max="13828" width="9.28515625" style="17"/>
    <col min="13829" max="13829" width="16.28515625" style="17" customWidth="1"/>
    <col min="13830" max="13830" width="48" style="17" customWidth="1"/>
    <col min="13831" max="13831" width="12" style="17" customWidth="1"/>
    <col min="13832" max="13835" width="9.28515625" style="17"/>
    <col min="13836" max="13836" width="0" style="17" hidden="1" customWidth="1"/>
    <col min="13837" max="14080" width="9.28515625" style="17"/>
    <col min="14081" max="14081" width="29.42578125" style="17" customWidth="1"/>
    <col min="14082" max="14082" width="13.5703125" style="17" customWidth="1"/>
    <col min="14083" max="14083" width="13.7109375" style="17" customWidth="1"/>
    <col min="14084" max="14084" width="9.28515625" style="17"/>
    <col min="14085" max="14085" width="16.28515625" style="17" customWidth="1"/>
    <col min="14086" max="14086" width="48" style="17" customWidth="1"/>
    <col min="14087" max="14087" width="12" style="17" customWidth="1"/>
    <col min="14088" max="14091" width="9.28515625" style="17"/>
    <col min="14092" max="14092" width="0" style="17" hidden="1" customWidth="1"/>
    <col min="14093" max="14336" width="9.28515625" style="17"/>
    <col min="14337" max="14337" width="29.42578125" style="17" customWidth="1"/>
    <col min="14338" max="14338" width="13.5703125" style="17" customWidth="1"/>
    <col min="14339" max="14339" width="13.7109375" style="17" customWidth="1"/>
    <col min="14340" max="14340" width="9.28515625" style="17"/>
    <col min="14341" max="14341" width="16.28515625" style="17" customWidth="1"/>
    <col min="14342" max="14342" width="48" style="17" customWidth="1"/>
    <col min="14343" max="14343" width="12" style="17" customWidth="1"/>
    <col min="14344" max="14347" width="9.28515625" style="17"/>
    <col min="14348" max="14348" width="0" style="17" hidden="1" customWidth="1"/>
    <col min="14349" max="14592" width="9.28515625" style="17"/>
    <col min="14593" max="14593" width="29.42578125" style="17" customWidth="1"/>
    <col min="14594" max="14594" width="13.5703125" style="17" customWidth="1"/>
    <col min="14595" max="14595" width="13.7109375" style="17" customWidth="1"/>
    <col min="14596" max="14596" width="9.28515625" style="17"/>
    <col min="14597" max="14597" width="16.28515625" style="17" customWidth="1"/>
    <col min="14598" max="14598" width="48" style="17" customWidth="1"/>
    <col min="14599" max="14599" width="12" style="17" customWidth="1"/>
    <col min="14600" max="14603" width="9.28515625" style="17"/>
    <col min="14604" max="14604" width="0" style="17" hidden="1" customWidth="1"/>
    <col min="14605" max="14848" width="9.28515625" style="17"/>
    <col min="14849" max="14849" width="29.42578125" style="17" customWidth="1"/>
    <col min="14850" max="14850" width="13.5703125" style="17" customWidth="1"/>
    <col min="14851" max="14851" width="13.7109375" style="17" customWidth="1"/>
    <col min="14852" max="14852" width="9.28515625" style="17"/>
    <col min="14853" max="14853" width="16.28515625" style="17" customWidth="1"/>
    <col min="14854" max="14854" width="48" style="17" customWidth="1"/>
    <col min="14855" max="14855" width="12" style="17" customWidth="1"/>
    <col min="14856" max="14859" width="9.28515625" style="17"/>
    <col min="14860" max="14860" width="0" style="17" hidden="1" customWidth="1"/>
    <col min="14861" max="15104" width="9.28515625" style="17"/>
    <col min="15105" max="15105" width="29.42578125" style="17" customWidth="1"/>
    <col min="15106" max="15106" width="13.5703125" style="17" customWidth="1"/>
    <col min="15107" max="15107" width="13.7109375" style="17" customWidth="1"/>
    <col min="15108" max="15108" width="9.28515625" style="17"/>
    <col min="15109" max="15109" width="16.28515625" style="17" customWidth="1"/>
    <col min="15110" max="15110" width="48" style="17" customWidth="1"/>
    <col min="15111" max="15111" width="12" style="17" customWidth="1"/>
    <col min="15112" max="15115" width="9.28515625" style="17"/>
    <col min="15116" max="15116" width="0" style="17" hidden="1" customWidth="1"/>
    <col min="15117" max="15360" width="9.28515625" style="17"/>
    <col min="15361" max="15361" width="29.42578125" style="17" customWidth="1"/>
    <col min="15362" max="15362" width="13.5703125" style="17" customWidth="1"/>
    <col min="15363" max="15363" width="13.7109375" style="17" customWidth="1"/>
    <col min="15364" max="15364" width="9.28515625" style="17"/>
    <col min="15365" max="15365" width="16.28515625" style="17" customWidth="1"/>
    <col min="15366" max="15366" width="48" style="17" customWidth="1"/>
    <col min="15367" max="15367" width="12" style="17" customWidth="1"/>
    <col min="15368" max="15371" width="9.28515625" style="17"/>
    <col min="15372" max="15372" width="0" style="17" hidden="1" customWidth="1"/>
    <col min="15373" max="15616" width="9.28515625" style="17"/>
    <col min="15617" max="15617" width="29.42578125" style="17" customWidth="1"/>
    <col min="15618" max="15618" width="13.5703125" style="17" customWidth="1"/>
    <col min="15619" max="15619" width="13.7109375" style="17" customWidth="1"/>
    <col min="15620" max="15620" width="9.28515625" style="17"/>
    <col min="15621" max="15621" width="16.28515625" style="17" customWidth="1"/>
    <col min="15622" max="15622" width="48" style="17" customWidth="1"/>
    <col min="15623" max="15623" width="12" style="17" customWidth="1"/>
    <col min="15624" max="15627" width="9.28515625" style="17"/>
    <col min="15628" max="15628" width="0" style="17" hidden="1" customWidth="1"/>
    <col min="15629" max="15872" width="9.28515625" style="17"/>
    <col min="15873" max="15873" width="29.42578125" style="17" customWidth="1"/>
    <col min="15874" max="15874" width="13.5703125" style="17" customWidth="1"/>
    <col min="15875" max="15875" width="13.7109375" style="17" customWidth="1"/>
    <col min="15876" max="15876" width="9.28515625" style="17"/>
    <col min="15877" max="15877" width="16.28515625" style="17" customWidth="1"/>
    <col min="15878" max="15878" width="48" style="17" customWidth="1"/>
    <col min="15879" max="15879" width="12" style="17" customWidth="1"/>
    <col min="15880" max="15883" width="9.28515625" style="17"/>
    <col min="15884" max="15884" width="0" style="17" hidden="1" customWidth="1"/>
    <col min="15885" max="16128" width="9.28515625" style="17"/>
    <col min="16129" max="16129" width="29.42578125" style="17" customWidth="1"/>
    <col min="16130" max="16130" width="13.5703125" style="17" customWidth="1"/>
    <col min="16131" max="16131" width="13.7109375" style="17" customWidth="1"/>
    <col min="16132" max="16132" width="9.28515625" style="17"/>
    <col min="16133" max="16133" width="16.28515625" style="17" customWidth="1"/>
    <col min="16134" max="16134" width="48" style="17" customWidth="1"/>
    <col min="16135" max="16135" width="12" style="17" customWidth="1"/>
    <col min="16136" max="16139" width="9.28515625" style="17"/>
    <col min="16140" max="16140" width="0" style="17" hidden="1" customWidth="1"/>
    <col min="16141" max="16384" width="9.28515625" style="17"/>
  </cols>
  <sheetData>
    <row r="1" spans="1:12" ht="15" thickBot="1" x14ac:dyDescent="0.25">
      <c r="A1" s="73" t="str">
        <f>+CONCATENATE("BUDGET REALLOCATION REQUEST - Contract #",'[1]Final Budget'!G2)</f>
        <v>BUDGET REALLOCATION REQUEST - Contract #</v>
      </c>
      <c r="B1" s="74"/>
      <c r="C1" s="74"/>
      <c r="D1" s="74"/>
      <c r="E1" s="74"/>
      <c r="F1" s="74"/>
      <c r="G1" s="75"/>
    </row>
    <row r="2" spans="1:12" ht="82.5" customHeight="1" x14ac:dyDescent="0.2">
      <c r="A2" s="76" t="s">
        <v>65</v>
      </c>
      <c r="B2" s="76"/>
      <c r="C2" s="76"/>
      <c r="D2" s="76"/>
      <c r="E2" s="76"/>
      <c r="F2" s="76"/>
    </row>
    <row r="3" spans="1:12" x14ac:dyDescent="0.2">
      <c r="A3" s="49"/>
    </row>
    <row r="4" spans="1:12" x14ac:dyDescent="0.2">
      <c r="A4" s="50" t="s">
        <v>50</v>
      </c>
    </row>
    <row r="5" spans="1:12" s="53" customFormat="1" ht="25.5" x14ac:dyDescent="0.25">
      <c r="A5" s="51" t="s">
        <v>51</v>
      </c>
      <c r="B5" s="52" t="s">
        <v>52</v>
      </c>
      <c r="C5" s="52" t="s">
        <v>53</v>
      </c>
      <c r="D5" s="52" t="s">
        <v>54</v>
      </c>
      <c r="E5" s="52" t="s">
        <v>55</v>
      </c>
      <c r="F5" s="52" t="s">
        <v>56</v>
      </c>
      <c r="G5" s="52" t="s">
        <v>66</v>
      </c>
      <c r="L5" s="54" t="str">
        <f>'[1]Disbursement Req'!AI2</f>
        <v>Acquisition Contract Price</v>
      </c>
    </row>
    <row r="6" spans="1:12" x14ac:dyDescent="0.2">
      <c r="A6" s="55"/>
      <c r="B6" s="56"/>
      <c r="C6" s="56"/>
      <c r="D6" s="57" t="str">
        <f t="shared" ref="D6:D12" si="0">IF(B6&gt;1,C6/B6-1,"")</f>
        <v/>
      </c>
      <c r="E6" s="58"/>
      <c r="F6" s="77"/>
      <c r="G6" s="59"/>
      <c r="L6" s="54" t="str">
        <f>'[1]Disbursement Req'!AI3</f>
        <v>Acquisition Closing/Legal/Other</v>
      </c>
    </row>
    <row r="7" spans="1:12" x14ac:dyDescent="0.2">
      <c r="A7" s="55"/>
      <c r="B7" s="56"/>
      <c r="C7" s="56"/>
      <c r="D7" s="57" t="str">
        <f t="shared" si="0"/>
        <v/>
      </c>
      <c r="E7" s="58"/>
      <c r="F7" s="78"/>
      <c r="G7" s="60" t="s">
        <v>55</v>
      </c>
      <c r="L7" s="54" t="str">
        <f>'[1]Disbursement Req'!AI4</f>
        <v>OFF-SITES</v>
      </c>
    </row>
    <row r="8" spans="1:12" x14ac:dyDescent="0.2">
      <c r="A8" s="55"/>
      <c r="B8" s="56"/>
      <c r="C8" s="56"/>
      <c r="D8" s="57" t="str">
        <f t="shared" si="0"/>
        <v/>
      </c>
      <c r="E8" s="58"/>
      <c r="F8" s="78"/>
      <c r="G8" s="59"/>
      <c r="L8" s="54" t="str">
        <f>'[1]Disbursement Req'!AI5</f>
        <v>SITE WORK</v>
      </c>
    </row>
    <row r="9" spans="1:12" x14ac:dyDescent="0.2">
      <c r="A9" s="55"/>
      <c r="B9" s="56"/>
      <c r="C9" s="56"/>
      <c r="D9" s="57" t="str">
        <f t="shared" si="0"/>
        <v/>
      </c>
      <c r="E9" s="58"/>
      <c r="F9" s="78"/>
      <c r="G9" s="61"/>
      <c r="L9" s="54" t="str">
        <f>'[1]Disbursement Req'!AI6</f>
        <v>DIRECT CONSTRUCTION COSTS</v>
      </c>
    </row>
    <row r="10" spans="1:12" x14ac:dyDescent="0.2">
      <c r="A10" s="55"/>
      <c r="B10" s="56"/>
      <c r="C10" s="56"/>
      <c r="D10" s="57" t="str">
        <f t="shared" si="0"/>
        <v/>
      </c>
      <c r="E10" s="58"/>
      <c r="F10" s="78"/>
      <c r="G10" s="62"/>
      <c r="L10" s="54" t="str">
        <f>'[1]Disbursement Req'!AI7</f>
        <v>Contractor General requirements (&lt;6%)</v>
      </c>
    </row>
    <row r="11" spans="1:12" x14ac:dyDescent="0.2">
      <c r="A11" s="55"/>
      <c r="B11" s="56"/>
      <c r="C11" s="56"/>
      <c r="D11" s="57" t="str">
        <f t="shared" si="0"/>
        <v/>
      </c>
      <c r="E11" s="58"/>
      <c r="F11" s="78"/>
      <c r="G11" s="62"/>
      <c r="L11" s="54" t="str">
        <f>'[1]Disbursement Req'!AI8</f>
        <v>Contractor overhead (&lt;2%)</v>
      </c>
    </row>
    <row r="12" spans="1:12" x14ac:dyDescent="0.2">
      <c r="A12" s="55"/>
      <c r="B12" s="56"/>
      <c r="C12" s="56"/>
      <c r="D12" s="57" t="str">
        <f t="shared" si="0"/>
        <v/>
      </c>
      <c r="E12" s="58"/>
      <c r="F12" s="79"/>
      <c r="G12" s="63"/>
      <c r="L12" s="54" t="str">
        <f>'[1]Disbursement Req'!AI9</f>
        <v>Contractor profit (&lt;6%)</v>
      </c>
    </row>
    <row r="13" spans="1:12" x14ac:dyDescent="0.2">
      <c r="A13" s="49" t="s">
        <v>57</v>
      </c>
      <c r="B13" s="64">
        <f>+SUM(B6:B12)</f>
        <v>0</v>
      </c>
      <c r="C13" s="64">
        <f>+SUM(C6:C12)</f>
        <v>0</v>
      </c>
      <c r="D13" s="65" t="e">
        <f>+C13/B13-1</f>
        <v>#DIV/0!</v>
      </c>
      <c r="L13" s="54"/>
    </row>
    <row r="14" spans="1:12" x14ac:dyDescent="0.2">
      <c r="A14" s="49"/>
      <c r="L14" s="54" t="str">
        <f>'[1]Disbursement Req'!AI11</f>
        <v>Architectural - Design fees</v>
      </c>
    </row>
    <row r="15" spans="1:12" x14ac:dyDescent="0.2">
      <c r="A15" s="50" t="s">
        <v>58</v>
      </c>
      <c r="L15" s="54" t="str">
        <f>'[1]Disbursement Req'!AI12</f>
        <v>Architectural - Supervision fees</v>
      </c>
    </row>
    <row r="16" spans="1:12" s="53" customFormat="1" ht="25.5" x14ac:dyDescent="0.25">
      <c r="A16" s="51" t="s">
        <v>59</v>
      </c>
      <c r="B16" s="52" t="s">
        <v>52</v>
      </c>
      <c r="C16" s="52" t="s">
        <v>53</v>
      </c>
      <c r="D16" s="52" t="s">
        <v>54</v>
      </c>
      <c r="E16" s="52" t="s">
        <v>55</v>
      </c>
      <c r="F16" s="52" t="s">
        <v>56</v>
      </c>
      <c r="G16" s="52" t="s">
        <v>66</v>
      </c>
      <c r="L16" s="54" t="str">
        <f>'[1]Disbursement Req'!AI13</f>
        <v>Engineering fees</v>
      </c>
    </row>
    <row r="17" spans="1:12" x14ac:dyDescent="0.2">
      <c r="A17" s="55"/>
      <c r="B17" s="56"/>
      <c r="C17" s="56"/>
      <c r="D17" s="57" t="str">
        <f t="shared" ref="D17:D23" si="1">IF(B17&gt;1,C17/B17-1,"")</f>
        <v/>
      </c>
      <c r="E17" s="58"/>
      <c r="F17" s="77"/>
      <c r="G17" s="59"/>
      <c r="L17" s="54" t="str">
        <f>'[1]Disbursement Req'!AI14</f>
        <v>Real estate attorney/other legal fees</v>
      </c>
    </row>
    <row r="18" spans="1:12" x14ac:dyDescent="0.2">
      <c r="A18" s="55"/>
      <c r="B18" s="56"/>
      <c r="C18" s="56"/>
      <c r="D18" s="57" t="str">
        <f t="shared" si="1"/>
        <v/>
      </c>
      <c r="E18" s="58"/>
      <c r="F18" s="78"/>
      <c r="G18" s="60" t="s">
        <v>55</v>
      </c>
      <c r="L18" s="54" t="str">
        <f>'[1]Disbursement Req'!AI15</f>
        <v>Accounting fees</v>
      </c>
    </row>
    <row r="19" spans="1:12" x14ac:dyDescent="0.2">
      <c r="A19" s="55"/>
      <c r="B19" s="56"/>
      <c r="C19" s="56"/>
      <c r="D19" s="57" t="str">
        <f t="shared" si="1"/>
        <v/>
      </c>
      <c r="E19" s="58"/>
      <c r="F19" s="78"/>
      <c r="G19" s="59"/>
      <c r="L19" s="54" t="str">
        <f>'[1]Disbursement Req'!AI16</f>
        <v>Impact Fees</v>
      </c>
    </row>
    <row r="20" spans="1:12" x14ac:dyDescent="0.2">
      <c r="A20" s="55"/>
      <c r="B20" s="56"/>
      <c r="C20" s="56"/>
      <c r="D20" s="57" t="str">
        <f t="shared" si="1"/>
        <v/>
      </c>
      <c r="E20" s="58"/>
      <c r="F20" s="78"/>
      <c r="G20" s="61"/>
      <c r="L20" s="54" t="str">
        <f>'[1]Disbursement Req'!AI17</f>
        <v>Building permits &amp; related costs</v>
      </c>
    </row>
    <row r="21" spans="1:12" x14ac:dyDescent="0.2">
      <c r="A21" s="55"/>
      <c r="B21" s="56"/>
      <c r="C21" s="56"/>
      <c r="D21" s="57" t="str">
        <f t="shared" si="1"/>
        <v/>
      </c>
      <c r="E21" s="58"/>
      <c r="F21" s="78"/>
      <c r="G21" s="62"/>
      <c r="L21" s="54" t="str">
        <f>'[1]Disbursement Req'!AI18</f>
        <v>Appraisal</v>
      </c>
    </row>
    <row r="22" spans="1:12" x14ac:dyDescent="0.2">
      <c r="A22" s="55"/>
      <c r="B22" s="56"/>
      <c r="C22" s="56"/>
      <c r="D22" s="57" t="str">
        <f t="shared" si="1"/>
        <v/>
      </c>
      <c r="E22" s="58"/>
      <c r="F22" s="78"/>
      <c r="G22" s="62"/>
      <c r="L22" s="54" t="str">
        <f>'[1]Disbursement Req'!AI19</f>
        <v>Market analysis</v>
      </c>
    </row>
    <row r="23" spans="1:12" x14ac:dyDescent="0.2">
      <c r="A23" s="55"/>
      <c r="B23" s="56"/>
      <c r="C23" s="56"/>
      <c r="D23" s="57" t="str">
        <f t="shared" si="1"/>
        <v/>
      </c>
      <c r="E23" s="58"/>
      <c r="F23" s="79"/>
      <c r="G23" s="63"/>
      <c r="L23" s="54" t="str">
        <f>'[1]Disbursement Req'!AI20</f>
        <v>Environmental assessment</v>
      </c>
    </row>
    <row r="24" spans="1:12" ht="13.5" thickBot="1" x14ac:dyDescent="0.25">
      <c r="A24" s="66" t="s">
        <v>57</v>
      </c>
      <c r="B24" s="67">
        <f>+SUM(B17:B23)</f>
        <v>0</v>
      </c>
      <c r="C24" s="67">
        <f>+SUM(C17:C23)</f>
        <v>0</v>
      </c>
      <c r="D24" s="68" t="e">
        <f>+C24/B24-1</f>
        <v>#DIV/0!</v>
      </c>
      <c r="L24" s="54" t="str">
        <f>'[1]Disbursement Req'!AI21</f>
        <v xml:space="preserve">Soils report </v>
      </c>
    </row>
    <row r="25" spans="1:12" ht="13.5" thickTop="1" x14ac:dyDescent="0.2">
      <c r="A25" s="49" t="s">
        <v>60</v>
      </c>
      <c r="B25" s="64">
        <f>+B24+B13</f>
        <v>0</v>
      </c>
      <c r="C25" s="64">
        <f>+C24+C13</f>
        <v>0</v>
      </c>
      <c r="D25" s="65" t="e">
        <f>+C25/B25-1</f>
        <v>#DIV/0!</v>
      </c>
      <c r="L25" s="54" t="str">
        <f>'[1]Disbursement Req'!AI22</f>
        <v>Survey</v>
      </c>
    </row>
    <row r="26" spans="1:12" x14ac:dyDescent="0.2">
      <c r="A26" s="49"/>
      <c r="L26" s="54" t="str">
        <f>'[1]Disbursement Req'!AI23</f>
        <v xml:space="preserve">Marketing </v>
      </c>
    </row>
    <row r="27" spans="1:12" x14ac:dyDescent="0.2">
      <c r="A27" s="50" t="s">
        <v>61</v>
      </c>
      <c r="L27" s="54" t="str">
        <f>'[1]Disbursement Req'!AI24</f>
        <v>Course of construction insurance</v>
      </c>
    </row>
    <row r="28" spans="1:12" s="53" customFormat="1" ht="25.5" x14ac:dyDescent="0.25">
      <c r="A28" s="51" t="s">
        <v>59</v>
      </c>
      <c r="B28" s="52" t="s">
        <v>52</v>
      </c>
      <c r="C28" s="52" t="s">
        <v>53</v>
      </c>
      <c r="D28" s="52" t="s">
        <v>54</v>
      </c>
      <c r="E28" s="52" t="s">
        <v>55</v>
      </c>
      <c r="F28" s="52" t="s">
        <v>56</v>
      </c>
      <c r="G28" s="52" t="s">
        <v>66</v>
      </c>
      <c r="L28" s="54" t="str">
        <f>'[1]Disbursement Req'!AI25</f>
        <v>Hazard &amp; liability insurance</v>
      </c>
    </row>
    <row r="29" spans="1:12" x14ac:dyDescent="0.2">
      <c r="A29" s="55"/>
      <c r="B29" s="56"/>
      <c r="C29" s="56"/>
      <c r="D29" s="57" t="str">
        <f t="shared" ref="D29:D35" si="2">IF(B29&gt;1,C29/B29-1,"")</f>
        <v/>
      </c>
      <c r="E29" s="58"/>
      <c r="F29" s="77"/>
      <c r="G29" s="59"/>
      <c r="L29" s="54" t="str">
        <f>'[1]Disbursement Req'!AI26</f>
        <v>Real property taxes</v>
      </c>
    </row>
    <row r="30" spans="1:12" x14ac:dyDescent="0.2">
      <c r="A30" s="55"/>
      <c r="B30" s="56"/>
      <c r="C30" s="56"/>
      <c r="D30" s="57" t="str">
        <f t="shared" si="2"/>
        <v/>
      </c>
      <c r="E30" s="58"/>
      <c r="F30" s="78"/>
      <c r="G30" s="60" t="s">
        <v>55</v>
      </c>
      <c r="L30" s="54" t="str">
        <f>'[1]Disbursement Req'!AI27</f>
        <v>Personal property taxes</v>
      </c>
    </row>
    <row r="31" spans="1:12" x14ac:dyDescent="0.2">
      <c r="A31" s="55"/>
      <c r="B31" s="56"/>
      <c r="C31" s="56"/>
      <c r="D31" s="57" t="str">
        <f t="shared" si="2"/>
        <v/>
      </c>
      <c r="E31" s="58"/>
      <c r="F31" s="78"/>
      <c r="G31" s="59"/>
      <c r="L31" s="54" t="str">
        <f>'[1]Disbursement Req'!AI28</f>
        <v>Tenant relocation expenses</v>
      </c>
    </row>
    <row r="32" spans="1:12" x14ac:dyDescent="0.2">
      <c r="A32" s="55"/>
      <c r="B32" s="56"/>
      <c r="C32" s="56"/>
      <c r="D32" s="57" t="str">
        <f t="shared" si="2"/>
        <v/>
      </c>
      <c r="E32" s="58"/>
      <c r="F32" s="78"/>
      <c r="G32" s="61"/>
      <c r="L32" s="54" t="str">
        <f>'[1]Disbursement Req'!AI29</f>
        <v>Other Indirect/Soft Costs</v>
      </c>
    </row>
    <row r="33" spans="1:12" x14ac:dyDescent="0.2">
      <c r="A33" s="55"/>
      <c r="B33" s="56"/>
      <c r="C33" s="56"/>
      <c r="D33" s="57" t="str">
        <f t="shared" si="2"/>
        <v/>
      </c>
      <c r="E33" s="58"/>
      <c r="F33" s="78"/>
      <c r="G33" s="62"/>
      <c r="L33" s="54" t="str">
        <f>'[1]Disbursement Req'!AI30</f>
        <v>Housing consultant fees</v>
      </c>
    </row>
    <row r="34" spans="1:12" x14ac:dyDescent="0.2">
      <c r="A34" s="55"/>
      <c r="B34" s="56"/>
      <c r="C34" s="56"/>
      <c r="D34" s="57" t="str">
        <f t="shared" si="2"/>
        <v/>
      </c>
      <c r="E34" s="58"/>
      <c r="F34" s="78"/>
      <c r="G34" s="62"/>
      <c r="L34" s="54" t="str">
        <f>'[1]Disbursement Req'!AI31</f>
        <v>Developer fee- General &amp; Administrative</v>
      </c>
    </row>
    <row r="35" spans="1:12" x14ac:dyDescent="0.2">
      <c r="A35" s="55"/>
      <c r="B35" s="56"/>
      <c r="C35" s="56"/>
      <c r="D35" s="57" t="str">
        <f t="shared" si="2"/>
        <v/>
      </c>
      <c r="E35" s="58"/>
      <c r="F35" s="79"/>
      <c r="G35" s="63"/>
      <c r="L35" s="54" t="str">
        <f>'[1]Disbursement Req'!AI32</f>
        <v>Developer fee- Profit or fee</v>
      </c>
    </row>
    <row r="36" spans="1:12" ht="13.5" thickBot="1" x14ac:dyDescent="0.25">
      <c r="A36" s="66" t="s">
        <v>57</v>
      </c>
      <c r="B36" s="67">
        <f>+SUM(B29:B35)</f>
        <v>0</v>
      </c>
      <c r="C36" s="67">
        <f>+SUM(C29:C35)</f>
        <v>0</v>
      </c>
      <c r="D36" s="68" t="e">
        <f>+C36/B36-1</f>
        <v>#DIV/0!</v>
      </c>
      <c r="L36" s="54" t="str">
        <f>'[1]Disbursement Req'!AI33</f>
        <v>Construction Loan Interest</v>
      </c>
    </row>
    <row r="37" spans="1:12" ht="13.5" thickTop="1" x14ac:dyDescent="0.2">
      <c r="A37" s="49" t="s">
        <v>60</v>
      </c>
      <c r="B37" s="64">
        <f>B36+B25</f>
        <v>0</v>
      </c>
      <c r="C37" s="64">
        <f>C36+C25</f>
        <v>0</v>
      </c>
      <c r="D37" s="65" t="e">
        <f>+C37/B37-1</f>
        <v>#DIV/0!</v>
      </c>
      <c r="L37" s="54" t="str">
        <f>'[1]Disbursement Req'!AI34</f>
        <v>Construction Loan origination fees</v>
      </c>
    </row>
    <row r="38" spans="1:12" x14ac:dyDescent="0.2">
      <c r="A38" s="49"/>
      <c r="L38" s="54" t="str">
        <f>'[1]Disbursement Req'!AI35</f>
        <v>Construction Loan Title &amp; recording fees</v>
      </c>
    </row>
    <row r="39" spans="1:12" x14ac:dyDescent="0.2">
      <c r="A39" s="50" t="s">
        <v>62</v>
      </c>
      <c r="L39" s="54" t="str">
        <f>'[1]Disbursement Req'!AI36</f>
        <v>Construction Loan Closing costs &amp; legal fees</v>
      </c>
    </row>
    <row r="40" spans="1:12" s="53" customFormat="1" ht="25.5" x14ac:dyDescent="0.25">
      <c r="A40" s="51" t="s">
        <v>59</v>
      </c>
      <c r="B40" s="52" t="s">
        <v>52</v>
      </c>
      <c r="C40" s="52" t="s">
        <v>53</v>
      </c>
      <c r="D40" s="52" t="s">
        <v>54</v>
      </c>
      <c r="E40" s="52" t="s">
        <v>55</v>
      </c>
      <c r="F40" s="52" t="s">
        <v>56</v>
      </c>
      <c r="G40" s="52" t="s">
        <v>66</v>
      </c>
      <c r="L40" s="54" t="str">
        <f>'[1]Disbursement Req'!AI37</f>
        <v>Construction Loan - Inspection fees</v>
      </c>
    </row>
    <row r="41" spans="1:12" x14ac:dyDescent="0.2">
      <c r="A41" s="55"/>
      <c r="B41" s="56"/>
      <c r="C41" s="56"/>
      <c r="D41" s="57" t="str">
        <f t="shared" ref="D41:D47" si="3">IF(B41&gt;1,C41/B41-1,"")</f>
        <v/>
      </c>
      <c r="E41" s="58"/>
      <c r="F41" s="77"/>
      <c r="G41" s="59"/>
      <c r="L41" s="54" t="str">
        <f>'[1]Disbursement Req'!AI38</f>
        <v>Construction Loan - Credit Report</v>
      </c>
    </row>
    <row r="42" spans="1:12" x14ac:dyDescent="0.2">
      <c r="A42" s="55"/>
      <c r="B42" s="56"/>
      <c r="C42" s="56"/>
      <c r="D42" s="57" t="str">
        <f t="shared" si="3"/>
        <v/>
      </c>
      <c r="E42" s="58"/>
      <c r="F42" s="78"/>
      <c r="G42" s="60" t="s">
        <v>55</v>
      </c>
      <c r="L42" s="54" t="str">
        <f>'[1]Disbursement Req'!AI39</f>
        <v>Construction Loan - Discount Points</v>
      </c>
    </row>
    <row r="43" spans="1:12" x14ac:dyDescent="0.2">
      <c r="A43" s="55"/>
      <c r="B43" s="56"/>
      <c r="C43" s="56"/>
      <c r="D43" s="57" t="str">
        <f t="shared" si="3"/>
        <v/>
      </c>
      <c r="E43" s="58"/>
      <c r="F43" s="78"/>
      <c r="G43" s="59"/>
      <c r="L43" s="54" t="str">
        <f>'[1]Disbursement Req'!AI40</f>
        <v>Permanent Loan Origination fees</v>
      </c>
    </row>
    <row r="44" spans="1:12" x14ac:dyDescent="0.2">
      <c r="A44" s="55"/>
      <c r="B44" s="56"/>
      <c r="C44" s="56"/>
      <c r="D44" s="57" t="str">
        <f t="shared" si="3"/>
        <v/>
      </c>
      <c r="E44" s="58"/>
      <c r="F44" s="78"/>
      <c r="G44" s="61"/>
      <c r="L44" s="54" t="str">
        <f>'[1]Disbursement Req'!AI41</f>
        <v>Permanent Loan Title &amp; recording fees</v>
      </c>
    </row>
    <row r="45" spans="1:12" x14ac:dyDescent="0.2">
      <c r="A45" s="55"/>
      <c r="B45" s="56"/>
      <c r="C45" s="56"/>
      <c r="D45" s="57" t="str">
        <f t="shared" si="3"/>
        <v/>
      </c>
      <c r="E45" s="58"/>
      <c r="F45" s="78"/>
      <c r="G45" s="62"/>
      <c r="L45" s="54" t="str">
        <f>'[1]Disbursement Req'!AI42</f>
        <v>Permanent Loan Closing costs &amp; legal</v>
      </c>
    </row>
    <row r="46" spans="1:12" x14ac:dyDescent="0.2">
      <c r="A46" s="55"/>
      <c r="B46" s="56"/>
      <c r="C46" s="56"/>
      <c r="D46" s="57" t="str">
        <f t="shared" si="3"/>
        <v/>
      </c>
      <c r="E46" s="58"/>
      <c r="F46" s="78"/>
      <c r="G46" s="62"/>
      <c r="L46" s="54" t="str">
        <f>'[1]Disbursement Req'!AI43</f>
        <v>Permanent Loan Bond premium</v>
      </c>
    </row>
    <row r="47" spans="1:12" x14ac:dyDescent="0.2">
      <c r="A47" s="55"/>
      <c r="B47" s="56"/>
      <c r="C47" s="56"/>
      <c r="D47" s="57" t="str">
        <f t="shared" si="3"/>
        <v/>
      </c>
      <c r="E47" s="58"/>
      <c r="F47" s="79"/>
      <c r="G47" s="63"/>
      <c r="L47" s="54" t="str">
        <f>'[1]Disbursement Req'!AI44</f>
        <v>Permanent Loan Credit report</v>
      </c>
    </row>
    <row r="48" spans="1:12" ht="13.5" thickBot="1" x14ac:dyDescent="0.25">
      <c r="A48" s="66" t="s">
        <v>57</v>
      </c>
      <c r="B48" s="67">
        <f>+SUM(B41:B47)</f>
        <v>0</v>
      </c>
      <c r="C48" s="67">
        <f>+SUM(C41:C47)</f>
        <v>0</v>
      </c>
      <c r="D48" s="68" t="e">
        <f>+C48/B48-1</f>
        <v>#DIV/0!</v>
      </c>
      <c r="L48" s="54" t="str">
        <f>'[1]Disbursement Req'!AI45</f>
        <v>Permanent Loan Discount points</v>
      </c>
    </row>
    <row r="49" spans="1:12" ht="13.5" thickTop="1" x14ac:dyDescent="0.2">
      <c r="A49" s="49" t="s">
        <v>60</v>
      </c>
      <c r="B49" s="64">
        <f>B48+B37</f>
        <v>0</v>
      </c>
      <c r="C49" s="64">
        <f>C48+C37</f>
        <v>0</v>
      </c>
      <c r="D49" s="65" t="e">
        <f>+C49/B49-1</f>
        <v>#DIV/0!</v>
      </c>
      <c r="L49" s="54" t="str">
        <f>'[1]Disbursement Req'!AI46</f>
        <v>Permanent Loan Credit enhancement fees</v>
      </c>
    </row>
    <row r="50" spans="1:12" x14ac:dyDescent="0.2">
      <c r="A50" s="49"/>
      <c r="L50" s="54" t="str">
        <f>'[1]Disbursement Req'!AI47</f>
        <v>Permanent Loan Prepaid MIP</v>
      </c>
    </row>
    <row r="51" spans="1:12" x14ac:dyDescent="0.2">
      <c r="A51" s="49"/>
      <c r="L51" s="54" t="str">
        <f>'[1]Disbursement Req'!AI48</f>
        <v>Bridge Loan Interest</v>
      </c>
    </row>
    <row r="52" spans="1:12" x14ac:dyDescent="0.2">
      <c r="A52" s="49"/>
      <c r="L52" s="54" t="str">
        <f>'[1]Disbursement Req'!AI49</f>
        <v>Bridge Loan Origination fees</v>
      </c>
    </row>
    <row r="53" spans="1:12" x14ac:dyDescent="0.2">
      <c r="A53" s="49"/>
      <c r="L53" s="54" t="str">
        <f>'[1]Disbursement Req'!AI50</f>
        <v>Bridge Loan Title &amp; recording fees</v>
      </c>
    </row>
    <row r="54" spans="1:12" x14ac:dyDescent="0.2">
      <c r="A54" s="49"/>
      <c r="L54" s="54" t="str">
        <f>'[1]Disbursement Req'!AI51</f>
        <v>Bridge Loan Closing costs &amp; legal fees</v>
      </c>
    </row>
    <row r="55" spans="1:12" x14ac:dyDescent="0.2">
      <c r="A55" s="49"/>
      <c r="L55" s="54" t="str">
        <f>'[1]Disbursement Req'!AI52</f>
        <v>Other Financing - Tax credit fees</v>
      </c>
    </row>
    <row r="56" spans="1:12" x14ac:dyDescent="0.2">
      <c r="A56" s="49"/>
      <c r="L56" s="54" t="str">
        <f>'[1]Disbursement Req'!AI53</f>
        <v>Other Financing - Tax and/or bond counsel</v>
      </c>
    </row>
    <row r="57" spans="1:12" x14ac:dyDescent="0.2">
      <c r="L57" s="54" t="str">
        <f>'[1]Disbursement Req'!AI54</f>
        <v>Other Financing - Payment bonds</v>
      </c>
    </row>
    <row r="58" spans="1:12" x14ac:dyDescent="0.2">
      <c r="L58" s="54" t="str">
        <f>'[1]Disbursement Req'!AI55</f>
        <v>Other Financing - Performance bonds</v>
      </c>
    </row>
    <row r="59" spans="1:12" x14ac:dyDescent="0.2">
      <c r="L59" s="54" t="str">
        <f>'[1]Disbursement Req'!AI56</f>
        <v>Other Financing - Credit enhancement fees</v>
      </c>
    </row>
    <row r="60" spans="1:12" x14ac:dyDescent="0.2">
      <c r="L60" s="54" t="str">
        <f>'[1]Disbursement Req'!AI57</f>
        <v>Other Financing - Mortgage insurance premiums</v>
      </c>
    </row>
    <row r="61" spans="1:12" x14ac:dyDescent="0.2">
      <c r="L61" s="54" t="str">
        <f>'[1]Disbursement Req'!AI58</f>
        <v>Other Financing - Cost of underwriting &amp; issuance</v>
      </c>
    </row>
    <row r="62" spans="1:12" x14ac:dyDescent="0.2">
      <c r="L62" s="54" t="str">
        <f>'[1]Disbursement Req'!AI59</f>
        <v>Other Financing - Syndication organizational cost</v>
      </c>
    </row>
    <row r="63" spans="1:12" x14ac:dyDescent="0.2">
      <c r="L63" s="54" t="str">
        <f>'[1]Disbursement Req'!AI60</f>
        <v>Other Financing - Tax opinion</v>
      </c>
    </row>
    <row r="64" spans="1:12" x14ac:dyDescent="0.2">
      <c r="L64" s="54" t="str">
        <f>'[1]Disbursement Req'!AI61</f>
        <v>Other Financing - Contractor Guarantee Fee</v>
      </c>
    </row>
    <row r="65" spans="12:12" x14ac:dyDescent="0.2">
      <c r="L65" s="54" t="str">
        <f>'[1]Disbursement Req'!AI62</f>
        <v>Other Financing - Developer Guarantee Fee</v>
      </c>
    </row>
    <row r="66" spans="12:12" x14ac:dyDescent="0.2">
      <c r="L66" s="54" t="str">
        <f>'[1]Disbursement Req'!AI63</f>
        <v>Other Financing Costs</v>
      </c>
    </row>
    <row r="67" spans="12:12" x14ac:dyDescent="0.2">
      <c r="L67" s="54"/>
    </row>
    <row r="68" spans="12:12" x14ac:dyDescent="0.2">
      <c r="L68" s="54"/>
    </row>
    <row r="69" spans="12:12" x14ac:dyDescent="0.2">
      <c r="L69" s="54"/>
    </row>
    <row r="70" spans="12:12" x14ac:dyDescent="0.2">
      <c r="L70" s="54"/>
    </row>
    <row r="71" spans="12:12" x14ac:dyDescent="0.2">
      <c r="L71" s="54"/>
    </row>
    <row r="72" spans="12:12" x14ac:dyDescent="0.2">
      <c r="L72" s="54"/>
    </row>
  </sheetData>
  <mergeCells count="6">
    <mergeCell ref="F41:F47"/>
    <mergeCell ref="A1:G1"/>
    <mergeCell ref="A2:F2"/>
    <mergeCell ref="F6:F12"/>
    <mergeCell ref="F17:F23"/>
    <mergeCell ref="F29:F35"/>
  </mergeCells>
  <dataValidations count="1">
    <dataValidation type="list" allowBlank="1" showInputMessage="1" showErrorMessage="1" sqref="A6:A12 IW6:IW12 SS6:SS12 ACO6:ACO12 AMK6:AMK12 AWG6:AWG12 BGC6:BGC12 BPY6:BPY12 BZU6:BZU12 CJQ6:CJQ12 CTM6:CTM12 DDI6:DDI12 DNE6:DNE12 DXA6:DXA12 EGW6:EGW12 EQS6:EQS12 FAO6:FAO12 FKK6:FKK12 FUG6:FUG12 GEC6:GEC12 GNY6:GNY12 GXU6:GXU12 HHQ6:HHQ12 HRM6:HRM12 IBI6:IBI12 ILE6:ILE12 IVA6:IVA12 JEW6:JEW12 JOS6:JOS12 JYO6:JYO12 KIK6:KIK12 KSG6:KSG12 LCC6:LCC12 LLY6:LLY12 LVU6:LVU12 MFQ6:MFQ12 MPM6:MPM12 MZI6:MZI12 NJE6:NJE12 NTA6:NTA12 OCW6:OCW12 OMS6:OMS12 OWO6:OWO12 PGK6:PGK12 PQG6:PQG12 QAC6:QAC12 QJY6:QJY12 QTU6:QTU12 RDQ6:RDQ12 RNM6:RNM12 RXI6:RXI12 SHE6:SHE12 SRA6:SRA12 TAW6:TAW12 TKS6:TKS12 TUO6:TUO12 UEK6:UEK12 UOG6:UOG12 UYC6:UYC12 VHY6:VHY12 VRU6:VRU12 WBQ6:WBQ12 WLM6:WLM12 WVI6:WVI12 A65542:A65548 IW65542:IW65548 SS65542:SS65548 ACO65542:ACO65548 AMK65542:AMK65548 AWG65542:AWG65548 BGC65542:BGC65548 BPY65542:BPY65548 BZU65542:BZU65548 CJQ65542:CJQ65548 CTM65542:CTM65548 DDI65542:DDI65548 DNE65542:DNE65548 DXA65542:DXA65548 EGW65542:EGW65548 EQS65542:EQS65548 FAO65542:FAO65548 FKK65542:FKK65548 FUG65542:FUG65548 GEC65542:GEC65548 GNY65542:GNY65548 GXU65542:GXU65548 HHQ65542:HHQ65548 HRM65542:HRM65548 IBI65542:IBI65548 ILE65542:ILE65548 IVA65542:IVA65548 JEW65542:JEW65548 JOS65542:JOS65548 JYO65542:JYO65548 KIK65542:KIK65548 KSG65542:KSG65548 LCC65542:LCC65548 LLY65542:LLY65548 LVU65542:LVU65548 MFQ65542:MFQ65548 MPM65542:MPM65548 MZI65542:MZI65548 NJE65542:NJE65548 NTA65542:NTA65548 OCW65542:OCW65548 OMS65542:OMS65548 OWO65542:OWO65548 PGK65542:PGK65548 PQG65542:PQG65548 QAC65542:QAC65548 QJY65542:QJY65548 QTU65542:QTU65548 RDQ65542:RDQ65548 RNM65542:RNM65548 RXI65542:RXI65548 SHE65542:SHE65548 SRA65542:SRA65548 TAW65542:TAW65548 TKS65542:TKS65548 TUO65542:TUO65548 UEK65542:UEK65548 UOG65542:UOG65548 UYC65542:UYC65548 VHY65542:VHY65548 VRU65542:VRU65548 WBQ65542:WBQ65548 WLM65542:WLM65548 WVI65542:WVI65548 A131078:A131084 IW131078:IW131084 SS131078:SS131084 ACO131078:ACO131084 AMK131078:AMK131084 AWG131078:AWG131084 BGC131078:BGC131084 BPY131078:BPY131084 BZU131078:BZU131084 CJQ131078:CJQ131084 CTM131078:CTM131084 DDI131078:DDI131084 DNE131078:DNE131084 DXA131078:DXA131084 EGW131078:EGW131084 EQS131078:EQS131084 FAO131078:FAO131084 FKK131078:FKK131084 FUG131078:FUG131084 GEC131078:GEC131084 GNY131078:GNY131084 GXU131078:GXU131084 HHQ131078:HHQ131084 HRM131078:HRM131084 IBI131078:IBI131084 ILE131078:ILE131084 IVA131078:IVA131084 JEW131078:JEW131084 JOS131078:JOS131084 JYO131078:JYO131084 KIK131078:KIK131084 KSG131078:KSG131084 LCC131078:LCC131084 LLY131078:LLY131084 LVU131078:LVU131084 MFQ131078:MFQ131084 MPM131078:MPM131084 MZI131078:MZI131084 NJE131078:NJE131084 NTA131078:NTA131084 OCW131078:OCW131084 OMS131078:OMS131084 OWO131078:OWO131084 PGK131078:PGK131084 PQG131078:PQG131084 QAC131078:QAC131084 QJY131078:QJY131084 QTU131078:QTU131084 RDQ131078:RDQ131084 RNM131078:RNM131084 RXI131078:RXI131084 SHE131078:SHE131084 SRA131078:SRA131084 TAW131078:TAW131084 TKS131078:TKS131084 TUO131078:TUO131084 UEK131078:UEK131084 UOG131078:UOG131084 UYC131078:UYC131084 VHY131078:VHY131084 VRU131078:VRU131084 WBQ131078:WBQ131084 WLM131078:WLM131084 WVI131078:WVI131084 A196614:A196620 IW196614:IW196620 SS196614:SS196620 ACO196614:ACO196620 AMK196614:AMK196620 AWG196614:AWG196620 BGC196614:BGC196620 BPY196614:BPY196620 BZU196614:BZU196620 CJQ196614:CJQ196620 CTM196614:CTM196620 DDI196614:DDI196620 DNE196614:DNE196620 DXA196614:DXA196620 EGW196614:EGW196620 EQS196614:EQS196620 FAO196614:FAO196620 FKK196614:FKK196620 FUG196614:FUG196620 GEC196614:GEC196620 GNY196614:GNY196620 GXU196614:GXU196620 HHQ196614:HHQ196620 HRM196614:HRM196620 IBI196614:IBI196620 ILE196614:ILE196620 IVA196614:IVA196620 JEW196614:JEW196620 JOS196614:JOS196620 JYO196614:JYO196620 KIK196614:KIK196620 KSG196614:KSG196620 LCC196614:LCC196620 LLY196614:LLY196620 LVU196614:LVU196620 MFQ196614:MFQ196620 MPM196614:MPM196620 MZI196614:MZI196620 NJE196614:NJE196620 NTA196614:NTA196620 OCW196614:OCW196620 OMS196614:OMS196620 OWO196614:OWO196620 PGK196614:PGK196620 PQG196614:PQG196620 QAC196614:QAC196620 QJY196614:QJY196620 QTU196614:QTU196620 RDQ196614:RDQ196620 RNM196614:RNM196620 RXI196614:RXI196620 SHE196614:SHE196620 SRA196614:SRA196620 TAW196614:TAW196620 TKS196614:TKS196620 TUO196614:TUO196620 UEK196614:UEK196620 UOG196614:UOG196620 UYC196614:UYC196620 VHY196614:VHY196620 VRU196614:VRU196620 WBQ196614:WBQ196620 WLM196614:WLM196620 WVI196614:WVI196620 A262150:A262156 IW262150:IW262156 SS262150:SS262156 ACO262150:ACO262156 AMK262150:AMK262156 AWG262150:AWG262156 BGC262150:BGC262156 BPY262150:BPY262156 BZU262150:BZU262156 CJQ262150:CJQ262156 CTM262150:CTM262156 DDI262150:DDI262156 DNE262150:DNE262156 DXA262150:DXA262156 EGW262150:EGW262156 EQS262150:EQS262156 FAO262150:FAO262156 FKK262150:FKK262156 FUG262150:FUG262156 GEC262150:GEC262156 GNY262150:GNY262156 GXU262150:GXU262156 HHQ262150:HHQ262156 HRM262150:HRM262156 IBI262150:IBI262156 ILE262150:ILE262156 IVA262150:IVA262156 JEW262150:JEW262156 JOS262150:JOS262156 JYO262150:JYO262156 KIK262150:KIK262156 KSG262150:KSG262156 LCC262150:LCC262156 LLY262150:LLY262156 LVU262150:LVU262156 MFQ262150:MFQ262156 MPM262150:MPM262156 MZI262150:MZI262156 NJE262150:NJE262156 NTA262150:NTA262156 OCW262150:OCW262156 OMS262150:OMS262156 OWO262150:OWO262156 PGK262150:PGK262156 PQG262150:PQG262156 QAC262150:QAC262156 QJY262150:QJY262156 QTU262150:QTU262156 RDQ262150:RDQ262156 RNM262150:RNM262156 RXI262150:RXI262156 SHE262150:SHE262156 SRA262150:SRA262156 TAW262150:TAW262156 TKS262150:TKS262156 TUO262150:TUO262156 UEK262150:UEK262156 UOG262150:UOG262156 UYC262150:UYC262156 VHY262150:VHY262156 VRU262150:VRU262156 WBQ262150:WBQ262156 WLM262150:WLM262156 WVI262150:WVI262156 A327686:A327692 IW327686:IW327692 SS327686:SS327692 ACO327686:ACO327692 AMK327686:AMK327692 AWG327686:AWG327692 BGC327686:BGC327692 BPY327686:BPY327692 BZU327686:BZU327692 CJQ327686:CJQ327692 CTM327686:CTM327692 DDI327686:DDI327692 DNE327686:DNE327692 DXA327686:DXA327692 EGW327686:EGW327692 EQS327686:EQS327692 FAO327686:FAO327692 FKK327686:FKK327692 FUG327686:FUG327692 GEC327686:GEC327692 GNY327686:GNY327692 GXU327686:GXU327692 HHQ327686:HHQ327692 HRM327686:HRM327692 IBI327686:IBI327692 ILE327686:ILE327692 IVA327686:IVA327692 JEW327686:JEW327692 JOS327686:JOS327692 JYO327686:JYO327692 KIK327686:KIK327692 KSG327686:KSG327692 LCC327686:LCC327692 LLY327686:LLY327692 LVU327686:LVU327692 MFQ327686:MFQ327692 MPM327686:MPM327692 MZI327686:MZI327692 NJE327686:NJE327692 NTA327686:NTA327692 OCW327686:OCW327692 OMS327686:OMS327692 OWO327686:OWO327692 PGK327686:PGK327692 PQG327686:PQG327692 QAC327686:QAC327692 QJY327686:QJY327692 QTU327686:QTU327692 RDQ327686:RDQ327692 RNM327686:RNM327692 RXI327686:RXI327692 SHE327686:SHE327692 SRA327686:SRA327692 TAW327686:TAW327692 TKS327686:TKS327692 TUO327686:TUO327692 UEK327686:UEK327692 UOG327686:UOG327692 UYC327686:UYC327692 VHY327686:VHY327692 VRU327686:VRU327692 WBQ327686:WBQ327692 WLM327686:WLM327692 WVI327686:WVI327692 A393222:A393228 IW393222:IW393228 SS393222:SS393228 ACO393222:ACO393228 AMK393222:AMK393228 AWG393222:AWG393228 BGC393222:BGC393228 BPY393222:BPY393228 BZU393222:BZU393228 CJQ393222:CJQ393228 CTM393222:CTM393228 DDI393222:DDI393228 DNE393222:DNE393228 DXA393222:DXA393228 EGW393222:EGW393228 EQS393222:EQS393228 FAO393222:FAO393228 FKK393222:FKK393228 FUG393222:FUG393228 GEC393222:GEC393228 GNY393222:GNY393228 GXU393222:GXU393228 HHQ393222:HHQ393228 HRM393222:HRM393228 IBI393222:IBI393228 ILE393222:ILE393228 IVA393222:IVA393228 JEW393222:JEW393228 JOS393222:JOS393228 JYO393222:JYO393228 KIK393222:KIK393228 KSG393222:KSG393228 LCC393222:LCC393228 LLY393222:LLY393228 LVU393222:LVU393228 MFQ393222:MFQ393228 MPM393222:MPM393228 MZI393222:MZI393228 NJE393222:NJE393228 NTA393222:NTA393228 OCW393222:OCW393228 OMS393222:OMS393228 OWO393222:OWO393228 PGK393222:PGK393228 PQG393222:PQG393228 QAC393222:QAC393228 QJY393222:QJY393228 QTU393222:QTU393228 RDQ393222:RDQ393228 RNM393222:RNM393228 RXI393222:RXI393228 SHE393222:SHE393228 SRA393222:SRA393228 TAW393222:TAW393228 TKS393222:TKS393228 TUO393222:TUO393228 UEK393222:UEK393228 UOG393222:UOG393228 UYC393222:UYC393228 VHY393222:VHY393228 VRU393222:VRU393228 WBQ393222:WBQ393228 WLM393222:WLM393228 WVI393222:WVI393228 A458758:A458764 IW458758:IW458764 SS458758:SS458764 ACO458758:ACO458764 AMK458758:AMK458764 AWG458758:AWG458764 BGC458758:BGC458764 BPY458758:BPY458764 BZU458758:BZU458764 CJQ458758:CJQ458764 CTM458758:CTM458764 DDI458758:DDI458764 DNE458758:DNE458764 DXA458758:DXA458764 EGW458758:EGW458764 EQS458758:EQS458764 FAO458758:FAO458764 FKK458758:FKK458764 FUG458758:FUG458764 GEC458758:GEC458764 GNY458758:GNY458764 GXU458758:GXU458764 HHQ458758:HHQ458764 HRM458758:HRM458764 IBI458758:IBI458764 ILE458758:ILE458764 IVA458758:IVA458764 JEW458758:JEW458764 JOS458758:JOS458764 JYO458758:JYO458764 KIK458758:KIK458764 KSG458758:KSG458764 LCC458758:LCC458764 LLY458758:LLY458764 LVU458758:LVU458764 MFQ458758:MFQ458764 MPM458758:MPM458764 MZI458758:MZI458764 NJE458758:NJE458764 NTA458758:NTA458764 OCW458758:OCW458764 OMS458758:OMS458764 OWO458758:OWO458764 PGK458758:PGK458764 PQG458758:PQG458764 QAC458758:QAC458764 QJY458758:QJY458764 QTU458758:QTU458764 RDQ458758:RDQ458764 RNM458758:RNM458764 RXI458758:RXI458764 SHE458758:SHE458764 SRA458758:SRA458764 TAW458758:TAW458764 TKS458758:TKS458764 TUO458758:TUO458764 UEK458758:UEK458764 UOG458758:UOG458764 UYC458758:UYC458764 VHY458758:VHY458764 VRU458758:VRU458764 WBQ458758:WBQ458764 WLM458758:WLM458764 WVI458758:WVI458764 A524294:A524300 IW524294:IW524300 SS524294:SS524300 ACO524294:ACO524300 AMK524294:AMK524300 AWG524294:AWG524300 BGC524294:BGC524300 BPY524294:BPY524300 BZU524294:BZU524300 CJQ524294:CJQ524300 CTM524294:CTM524300 DDI524294:DDI524300 DNE524294:DNE524300 DXA524294:DXA524300 EGW524294:EGW524300 EQS524294:EQS524300 FAO524294:FAO524300 FKK524294:FKK524300 FUG524294:FUG524300 GEC524294:GEC524300 GNY524294:GNY524300 GXU524294:GXU524300 HHQ524294:HHQ524300 HRM524294:HRM524300 IBI524294:IBI524300 ILE524294:ILE524300 IVA524294:IVA524300 JEW524294:JEW524300 JOS524294:JOS524300 JYO524294:JYO524300 KIK524294:KIK524300 KSG524294:KSG524300 LCC524294:LCC524300 LLY524294:LLY524300 LVU524294:LVU524300 MFQ524294:MFQ524300 MPM524294:MPM524300 MZI524294:MZI524300 NJE524294:NJE524300 NTA524294:NTA524300 OCW524294:OCW524300 OMS524294:OMS524300 OWO524294:OWO524300 PGK524294:PGK524300 PQG524294:PQG524300 QAC524294:QAC524300 QJY524294:QJY524300 QTU524294:QTU524300 RDQ524294:RDQ524300 RNM524294:RNM524300 RXI524294:RXI524300 SHE524294:SHE524300 SRA524294:SRA524300 TAW524294:TAW524300 TKS524294:TKS524300 TUO524294:TUO524300 UEK524294:UEK524300 UOG524294:UOG524300 UYC524294:UYC524300 VHY524294:VHY524300 VRU524294:VRU524300 WBQ524294:WBQ524300 WLM524294:WLM524300 WVI524294:WVI524300 A589830:A589836 IW589830:IW589836 SS589830:SS589836 ACO589830:ACO589836 AMK589830:AMK589836 AWG589830:AWG589836 BGC589830:BGC589836 BPY589830:BPY589836 BZU589830:BZU589836 CJQ589830:CJQ589836 CTM589830:CTM589836 DDI589830:DDI589836 DNE589830:DNE589836 DXA589830:DXA589836 EGW589830:EGW589836 EQS589830:EQS589836 FAO589830:FAO589836 FKK589830:FKK589836 FUG589830:FUG589836 GEC589830:GEC589836 GNY589830:GNY589836 GXU589830:GXU589836 HHQ589830:HHQ589836 HRM589830:HRM589836 IBI589830:IBI589836 ILE589830:ILE589836 IVA589830:IVA589836 JEW589830:JEW589836 JOS589830:JOS589836 JYO589830:JYO589836 KIK589830:KIK589836 KSG589830:KSG589836 LCC589830:LCC589836 LLY589830:LLY589836 LVU589830:LVU589836 MFQ589830:MFQ589836 MPM589830:MPM589836 MZI589830:MZI589836 NJE589830:NJE589836 NTA589830:NTA589836 OCW589830:OCW589836 OMS589830:OMS589836 OWO589830:OWO589836 PGK589830:PGK589836 PQG589830:PQG589836 QAC589830:QAC589836 QJY589830:QJY589836 QTU589830:QTU589836 RDQ589830:RDQ589836 RNM589830:RNM589836 RXI589830:RXI589836 SHE589830:SHE589836 SRA589830:SRA589836 TAW589830:TAW589836 TKS589830:TKS589836 TUO589830:TUO589836 UEK589830:UEK589836 UOG589830:UOG589836 UYC589830:UYC589836 VHY589830:VHY589836 VRU589830:VRU589836 WBQ589830:WBQ589836 WLM589830:WLM589836 WVI589830:WVI589836 A655366:A655372 IW655366:IW655372 SS655366:SS655372 ACO655366:ACO655372 AMK655366:AMK655372 AWG655366:AWG655372 BGC655366:BGC655372 BPY655366:BPY655372 BZU655366:BZU655372 CJQ655366:CJQ655372 CTM655366:CTM655372 DDI655366:DDI655372 DNE655366:DNE655372 DXA655366:DXA655372 EGW655366:EGW655372 EQS655366:EQS655372 FAO655366:FAO655372 FKK655366:FKK655372 FUG655366:FUG655372 GEC655366:GEC655372 GNY655366:GNY655372 GXU655366:GXU655372 HHQ655366:HHQ655372 HRM655366:HRM655372 IBI655366:IBI655372 ILE655366:ILE655372 IVA655366:IVA655372 JEW655366:JEW655372 JOS655366:JOS655372 JYO655366:JYO655372 KIK655366:KIK655372 KSG655366:KSG655372 LCC655366:LCC655372 LLY655366:LLY655372 LVU655366:LVU655372 MFQ655366:MFQ655372 MPM655366:MPM655372 MZI655366:MZI655372 NJE655366:NJE655372 NTA655366:NTA655372 OCW655366:OCW655372 OMS655366:OMS655372 OWO655366:OWO655372 PGK655366:PGK655372 PQG655366:PQG655372 QAC655366:QAC655372 QJY655366:QJY655372 QTU655366:QTU655372 RDQ655366:RDQ655372 RNM655366:RNM655372 RXI655366:RXI655372 SHE655366:SHE655372 SRA655366:SRA655372 TAW655366:TAW655372 TKS655366:TKS655372 TUO655366:TUO655372 UEK655366:UEK655372 UOG655366:UOG655372 UYC655366:UYC655372 VHY655366:VHY655372 VRU655366:VRU655372 WBQ655366:WBQ655372 WLM655366:WLM655372 WVI655366:WVI655372 A720902:A720908 IW720902:IW720908 SS720902:SS720908 ACO720902:ACO720908 AMK720902:AMK720908 AWG720902:AWG720908 BGC720902:BGC720908 BPY720902:BPY720908 BZU720902:BZU720908 CJQ720902:CJQ720908 CTM720902:CTM720908 DDI720902:DDI720908 DNE720902:DNE720908 DXA720902:DXA720908 EGW720902:EGW720908 EQS720902:EQS720908 FAO720902:FAO720908 FKK720902:FKK720908 FUG720902:FUG720908 GEC720902:GEC720908 GNY720902:GNY720908 GXU720902:GXU720908 HHQ720902:HHQ720908 HRM720902:HRM720908 IBI720902:IBI720908 ILE720902:ILE720908 IVA720902:IVA720908 JEW720902:JEW720908 JOS720902:JOS720908 JYO720902:JYO720908 KIK720902:KIK720908 KSG720902:KSG720908 LCC720902:LCC720908 LLY720902:LLY720908 LVU720902:LVU720908 MFQ720902:MFQ720908 MPM720902:MPM720908 MZI720902:MZI720908 NJE720902:NJE720908 NTA720902:NTA720908 OCW720902:OCW720908 OMS720902:OMS720908 OWO720902:OWO720908 PGK720902:PGK720908 PQG720902:PQG720908 QAC720902:QAC720908 QJY720902:QJY720908 QTU720902:QTU720908 RDQ720902:RDQ720908 RNM720902:RNM720908 RXI720902:RXI720908 SHE720902:SHE720908 SRA720902:SRA720908 TAW720902:TAW720908 TKS720902:TKS720908 TUO720902:TUO720908 UEK720902:UEK720908 UOG720902:UOG720908 UYC720902:UYC720908 VHY720902:VHY720908 VRU720902:VRU720908 WBQ720902:WBQ720908 WLM720902:WLM720908 WVI720902:WVI720908 A786438:A786444 IW786438:IW786444 SS786438:SS786444 ACO786438:ACO786444 AMK786438:AMK786444 AWG786438:AWG786444 BGC786438:BGC786444 BPY786438:BPY786444 BZU786438:BZU786444 CJQ786438:CJQ786444 CTM786438:CTM786444 DDI786438:DDI786444 DNE786438:DNE786444 DXA786438:DXA786444 EGW786438:EGW786444 EQS786438:EQS786444 FAO786438:FAO786444 FKK786438:FKK786444 FUG786438:FUG786444 GEC786438:GEC786444 GNY786438:GNY786444 GXU786438:GXU786444 HHQ786438:HHQ786444 HRM786438:HRM786444 IBI786438:IBI786444 ILE786438:ILE786444 IVA786438:IVA786444 JEW786438:JEW786444 JOS786438:JOS786444 JYO786438:JYO786444 KIK786438:KIK786444 KSG786438:KSG786444 LCC786438:LCC786444 LLY786438:LLY786444 LVU786438:LVU786444 MFQ786438:MFQ786444 MPM786438:MPM786444 MZI786438:MZI786444 NJE786438:NJE786444 NTA786438:NTA786444 OCW786438:OCW786444 OMS786438:OMS786444 OWO786438:OWO786444 PGK786438:PGK786444 PQG786438:PQG786444 QAC786438:QAC786444 QJY786438:QJY786444 QTU786438:QTU786444 RDQ786438:RDQ786444 RNM786438:RNM786444 RXI786438:RXI786444 SHE786438:SHE786444 SRA786438:SRA786444 TAW786438:TAW786444 TKS786438:TKS786444 TUO786438:TUO786444 UEK786438:UEK786444 UOG786438:UOG786444 UYC786438:UYC786444 VHY786438:VHY786444 VRU786438:VRU786444 WBQ786438:WBQ786444 WLM786438:WLM786444 WVI786438:WVI786444 A851974:A851980 IW851974:IW851980 SS851974:SS851980 ACO851974:ACO851980 AMK851974:AMK851980 AWG851974:AWG851980 BGC851974:BGC851980 BPY851974:BPY851980 BZU851974:BZU851980 CJQ851974:CJQ851980 CTM851974:CTM851980 DDI851974:DDI851980 DNE851974:DNE851980 DXA851974:DXA851980 EGW851974:EGW851980 EQS851974:EQS851980 FAO851974:FAO851980 FKK851974:FKK851980 FUG851974:FUG851980 GEC851974:GEC851980 GNY851974:GNY851980 GXU851974:GXU851980 HHQ851974:HHQ851980 HRM851974:HRM851980 IBI851974:IBI851980 ILE851974:ILE851980 IVA851974:IVA851980 JEW851974:JEW851980 JOS851974:JOS851980 JYO851974:JYO851980 KIK851974:KIK851980 KSG851974:KSG851980 LCC851974:LCC851980 LLY851974:LLY851980 LVU851974:LVU851980 MFQ851974:MFQ851980 MPM851974:MPM851980 MZI851974:MZI851980 NJE851974:NJE851980 NTA851974:NTA851980 OCW851974:OCW851980 OMS851974:OMS851980 OWO851974:OWO851980 PGK851974:PGK851980 PQG851974:PQG851980 QAC851974:QAC851980 QJY851974:QJY851980 QTU851974:QTU851980 RDQ851974:RDQ851980 RNM851974:RNM851980 RXI851974:RXI851980 SHE851974:SHE851980 SRA851974:SRA851980 TAW851974:TAW851980 TKS851974:TKS851980 TUO851974:TUO851980 UEK851974:UEK851980 UOG851974:UOG851980 UYC851974:UYC851980 VHY851974:VHY851980 VRU851974:VRU851980 WBQ851974:WBQ851980 WLM851974:WLM851980 WVI851974:WVI851980 A917510:A917516 IW917510:IW917516 SS917510:SS917516 ACO917510:ACO917516 AMK917510:AMK917516 AWG917510:AWG917516 BGC917510:BGC917516 BPY917510:BPY917516 BZU917510:BZU917516 CJQ917510:CJQ917516 CTM917510:CTM917516 DDI917510:DDI917516 DNE917510:DNE917516 DXA917510:DXA917516 EGW917510:EGW917516 EQS917510:EQS917516 FAO917510:FAO917516 FKK917510:FKK917516 FUG917510:FUG917516 GEC917510:GEC917516 GNY917510:GNY917516 GXU917510:GXU917516 HHQ917510:HHQ917516 HRM917510:HRM917516 IBI917510:IBI917516 ILE917510:ILE917516 IVA917510:IVA917516 JEW917510:JEW917516 JOS917510:JOS917516 JYO917510:JYO917516 KIK917510:KIK917516 KSG917510:KSG917516 LCC917510:LCC917516 LLY917510:LLY917516 LVU917510:LVU917516 MFQ917510:MFQ917516 MPM917510:MPM917516 MZI917510:MZI917516 NJE917510:NJE917516 NTA917510:NTA917516 OCW917510:OCW917516 OMS917510:OMS917516 OWO917510:OWO917516 PGK917510:PGK917516 PQG917510:PQG917516 QAC917510:QAC917516 QJY917510:QJY917516 QTU917510:QTU917516 RDQ917510:RDQ917516 RNM917510:RNM917516 RXI917510:RXI917516 SHE917510:SHE917516 SRA917510:SRA917516 TAW917510:TAW917516 TKS917510:TKS917516 TUO917510:TUO917516 UEK917510:UEK917516 UOG917510:UOG917516 UYC917510:UYC917516 VHY917510:VHY917516 VRU917510:VRU917516 WBQ917510:WBQ917516 WLM917510:WLM917516 WVI917510:WVI917516 A983046:A983052 IW983046:IW983052 SS983046:SS983052 ACO983046:ACO983052 AMK983046:AMK983052 AWG983046:AWG983052 BGC983046:BGC983052 BPY983046:BPY983052 BZU983046:BZU983052 CJQ983046:CJQ983052 CTM983046:CTM983052 DDI983046:DDI983052 DNE983046:DNE983052 DXA983046:DXA983052 EGW983046:EGW983052 EQS983046:EQS983052 FAO983046:FAO983052 FKK983046:FKK983052 FUG983046:FUG983052 GEC983046:GEC983052 GNY983046:GNY983052 GXU983046:GXU983052 HHQ983046:HHQ983052 HRM983046:HRM983052 IBI983046:IBI983052 ILE983046:ILE983052 IVA983046:IVA983052 JEW983046:JEW983052 JOS983046:JOS983052 JYO983046:JYO983052 KIK983046:KIK983052 KSG983046:KSG983052 LCC983046:LCC983052 LLY983046:LLY983052 LVU983046:LVU983052 MFQ983046:MFQ983052 MPM983046:MPM983052 MZI983046:MZI983052 NJE983046:NJE983052 NTA983046:NTA983052 OCW983046:OCW983052 OMS983046:OMS983052 OWO983046:OWO983052 PGK983046:PGK983052 PQG983046:PQG983052 QAC983046:QAC983052 QJY983046:QJY983052 QTU983046:QTU983052 RDQ983046:RDQ983052 RNM983046:RNM983052 RXI983046:RXI983052 SHE983046:SHE983052 SRA983046:SRA983052 TAW983046:TAW983052 TKS983046:TKS983052 TUO983046:TUO983052 UEK983046:UEK983052 UOG983046:UOG983052 UYC983046:UYC983052 VHY983046:VHY983052 VRU983046:VRU983052 WBQ983046:WBQ983052 WLM983046:WLM983052 WVI983046:WVI983052 A29:A35 IW29:IW35 SS29:SS35 ACO29:ACO35 AMK29:AMK35 AWG29:AWG35 BGC29:BGC35 BPY29:BPY35 BZU29:BZU35 CJQ29:CJQ35 CTM29:CTM35 DDI29:DDI35 DNE29:DNE35 DXA29:DXA35 EGW29:EGW35 EQS29:EQS35 FAO29:FAO35 FKK29:FKK35 FUG29:FUG35 GEC29:GEC35 GNY29:GNY35 GXU29:GXU35 HHQ29:HHQ35 HRM29:HRM35 IBI29:IBI35 ILE29:ILE35 IVA29:IVA35 JEW29:JEW35 JOS29:JOS35 JYO29:JYO35 KIK29:KIK35 KSG29:KSG35 LCC29:LCC35 LLY29:LLY35 LVU29:LVU35 MFQ29:MFQ35 MPM29:MPM35 MZI29:MZI35 NJE29:NJE35 NTA29:NTA35 OCW29:OCW35 OMS29:OMS35 OWO29:OWO35 PGK29:PGK35 PQG29:PQG35 QAC29:QAC35 QJY29:QJY35 QTU29:QTU35 RDQ29:RDQ35 RNM29:RNM35 RXI29:RXI35 SHE29:SHE35 SRA29:SRA35 TAW29:TAW35 TKS29:TKS35 TUO29:TUO35 UEK29:UEK35 UOG29:UOG35 UYC29:UYC35 VHY29:VHY35 VRU29:VRU35 WBQ29:WBQ35 WLM29:WLM35 WVI29:WVI35 A65565:A65571 IW65565:IW65571 SS65565:SS65571 ACO65565:ACO65571 AMK65565:AMK65571 AWG65565:AWG65571 BGC65565:BGC65571 BPY65565:BPY65571 BZU65565:BZU65571 CJQ65565:CJQ65571 CTM65565:CTM65571 DDI65565:DDI65571 DNE65565:DNE65571 DXA65565:DXA65571 EGW65565:EGW65571 EQS65565:EQS65571 FAO65565:FAO65571 FKK65565:FKK65571 FUG65565:FUG65571 GEC65565:GEC65571 GNY65565:GNY65571 GXU65565:GXU65571 HHQ65565:HHQ65571 HRM65565:HRM65571 IBI65565:IBI65571 ILE65565:ILE65571 IVA65565:IVA65571 JEW65565:JEW65571 JOS65565:JOS65571 JYO65565:JYO65571 KIK65565:KIK65571 KSG65565:KSG65571 LCC65565:LCC65571 LLY65565:LLY65571 LVU65565:LVU65571 MFQ65565:MFQ65571 MPM65565:MPM65571 MZI65565:MZI65571 NJE65565:NJE65571 NTA65565:NTA65571 OCW65565:OCW65571 OMS65565:OMS65571 OWO65565:OWO65571 PGK65565:PGK65571 PQG65565:PQG65571 QAC65565:QAC65571 QJY65565:QJY65571 QTU65565:QTU65571 RDQ65565:RDQ65571 RNM65565:RNM65571 RXI65565:RXI65571 SHE65565:SHE65571 SRA65565:SRA65571 TAW65565:TAW65571 TKS65565:TKS65571 TUO65565:TUO65571 UEK65565:UEK65571 UOG65565:UOG65571 UYC65565:UYC65571 VHY65565:VHY65571 VRU65565:VRU65571 WBQ65565:WBQ65571 WLM65565:WLM65571 WVI65565:WVI65571 A131101:A131107 IW131101:IW131107 SS131101:SS131107 ACO131101:ACO131107 AMK131101:AMK131107 AWG131101:AWG131107 BGC131101:BGC131107 BPY131101:BPY131107 BZU131101:BZU131107 CJQ131101:CJQ131107 CTM131101:CTM131107 DDI131101:DDI131107 DNE131101:DNE131107 DXA131101:DXA131107 EGW131101:EGW131107 EQS131101:EQS131107 FAO131101:FAO131107 FKK131101:FKK131107 FUG131101:FUG131107 GEC131101:GEC131107 GNY131101:GNY131107 GXU131101:GXU131107 HHQ131101:HHQ131107 HRM131101:HRM131107 IBI131101:IBI131107 ILE131101:ILE131107 IVA131101:IVA131107 JEW131101:JEW131107 JOS131101:JOS131107 JYO131101:JYO131107 KIK131101:KIK131107 KSG131101:KSG131107 LCC131101:LCC131107 LLY131101:LLY131107 LVU131101:LVU131107 MFQ131101:MFQ131107 MPM131101:MPM131107 MZI131101:MZI131107 NJE131101:NJE131107 NTA131101:NTA131107 OCW131101:OCW131107 OMS131101:OMS131107 OWO131101:OWO131107 PGK131101:PGK131107 PQG131101:PQG131107 QAC131101:QAC131107 QJY131101:QJY131107 QTU131101:QTU131107 RDQ131101:RDQ131107 RNM131101:RNM131107 RXI131101:RXI131107 SHE131101:SHE131107 SRA131101:SRA131107 TAW131101:TAW131107 TKS131101:TKS131107 TUO131101:TUO131107 UEK131101:UEK131107 UOG131101:UOG131107 UYC131101:UYC131107 VHY131101:VHY131107 VRU131101:VRU131107 WBQ131101:WBQ131107 WLM131101:WLM131107 WVI131101:WVI131107 A196637:A196643 IW196637:IW196643 SS196637:SS196643 ACO196637:ACO196643 AMK196637:AMK196643 AWG196637:AWG196643 BGC196637:BGC196643 BPY196637:BPY196643 BZU196637:BZU196643 CJQ196637:CJQ196643 CTM196637:CTM196643 DDI196637:DDI196643 DNE196637:DNE196643 DXA196637:DXA196643 EGW196637:EGW196643 EQS196637:EQS196643 FAO196637:FAO196643 FKK196637:FKK196643 FUG196637:FUG196643 GEC196637:GEC196643 GNY196637:GNY196643 GXU196637:GXU196643 HHQ196637:HHQ196643 HRM196637:HRM196643 IBI196637:IBI196643 ILE196637:ILE196643 IVA196637:IVA196643 JEW196637:JEW196643 JOS196637:JOS196643 JYO196637:JYO196643 KIK196637:KIK196643 KSG196637:KSG196643 LCC196637:LCC196643 LLY196637:LLY196643 LVU196637:LVU196643 MFQ196637:MFQ196643 MPM196637:MPM196643 MZI196637:MZI196643 NJE196637:NJE196643 NTA196637:NTA196643 OCW196637:OCW196643 OMS196637:OMS196643 OWO196637:OWO196643 PGK196637:PGK196643 PQG196637:PQG196643 QAC196637:QAC196643 QJY196637:QJY196643 QTU196637:QTU196643 RDQ196637:RDQ196643 RNM196637:RNM196643 RXI196637:RXI196643 SHE196637:SHE196643 SRA196637:SRA196643 TAW196637:TAW196643 TKS196637:TKS196643 TUO196637:TUO196643 UEK196637:UEK196643 UOG196637:UOG196643 UYC196637:UYC196643 VHY196637:VHY196643 VRU196637:VRU196643 WBQ196637:WBQ196643 WLM196637:WLM196643 WVI196637:WVI196643 A262173:A262179 IW262173:IW262179 SS262173:SS262179 ACO262173:ACO262179 AMK262173:AMK262179 AWG262173:AWG262179 BGC262173:BGC262179 BPY262173:BPY262179 BZU262173:BZU262179 CJQ262173:CJQ262179 CTM262173:CTM262179 DDI262173:DDI262179 DNE262173:DNE262179 DXA262173:DXA262179 EGW262173:EGW262179 EQS262173:EQS262179 FAO262173:FAO262179 FKK262173:FKK262179 FUG262173:FUG262179 GEC262173:GEC262179 GNY262173:GNY262179 GXU262173:GXU262179 HHQ262173:HHQ262179 HRM262173:HRM262179 IBI262173:IBI262179 ILE262173:ILE262179 IVA262173:IVA262179 JEW262173:JEW262179 JOS262173:JOS262179 JYO262173:JYO262179 KIK262173:KIK262179 KSG262173:KSG262179 LCC262173:LCC262179 LLY262173:LLY262179 LVU262173:LVU262179 MFQ262173:MFQ262179 MPM262173:MPM262179 MZI262173:MZI262179 NJE262173:NJE262179 NTA262173:NTA262179 OCW262173:OCW262179 OMS262173:OMS262179 OWO262173:OWO262179 PGK262173:PGK262179 PQG262173:PQG262179 QAC262173:QAC262179 QJY262173:QJY262179 QTU262173:QTU262179 RDQ262173:RDQ262179 RNM262173:RNM262179 RXI262173:RXI262179 SHE262173:SHE262179 SRA262173:SRA262179 TAW262173:TAW262179 TKS262173:TKS262179 TUO262173:TUO262179 UEK262173:UEK262179 UOG262173:UOG262179 UYC262173:UYC262179 VHY262173:VHY262179 VRU262173:VRU262179 WBQ262173:WBQ262179 WLM262173:WLM262179 WVI262173:WVI262179 A327709:A327715 IW327709:IW327715 SS327709:SS327715 ACO327709:ACO327715 AMK327709:AMK327715 AWG327709:AWG327715 BGC327709:BGC327715 BPY327709:BPY327715 BZU327709:BZU327715 CJQ327709:CJQ327715 CTM327709:CTM327715 DDI327709:DDI327715 DNE327709:DNE327715 DXA327709:DXA327715 EGW327709:EGW327715 EQS327709:EQS327715 FAO327709:FAO327715 FKK327709:FKK327715 FUG327709:FUG327715 GEC327709:GEC327715 GNY327709:GNY327715 GXU327709:GXU327715 HHQ327709:HHQ327715 HRM327709:HRM327715 IBI327709:IBI327715 ILE327709:ILE327715 IVA327709:IVA327715 JEW327709:JEW327715 JOS327709:JOS327715 JYO327709:JYO327715 KIK327709:KIK327715 KSG327709:KSG327715 LCC327709:LCC327715 LLY327709:LLY327715 LVU327709:LVU327715 MFQ327709:MFQ327715 MPM327709:MPM327715 MZI327709:MZI327715 NJE327709:NJE327715 NTA327709:NTA327715 OCW327709:OCW327715 OMS327709:OMS327715 OWO327709:OWO327715 PGK327709:PGK327715 PQG327709:PQG327715 QAC327709:QAC327715 QJY327709:QJY327715 QTU327709:QTU327715 RDQ327709:RDQ327715 RNM327709:RNM327715 RXI327709:RXI327715 SHE327709:SHE327715 SRA327709:SRA327715 TAW327709:TAW327715 TKS327709:TKS327715 TUO327709:TUO327715 UEK327709:UEK327715 UOG327709:UOG327715 UYC327709:UYC327715 VHY327709:VHY327715 VRU327709:VRU327715 WBQ327709:WBQ327715 WLM327709:WLM327715 WVI327709:WVI327715 A393245:A393251 IW393245:IW393251 SS393245:SS393251 ACO393245:ACO393251 AMK393245:AMK393251 AWG393245:AWG393251 BGC393245:BGC393251 BPY393245:BPY393251 BZU393245:BZU393251 CJQ393245:CJQ393251 CTM393245:CTM393251 DDI393245:DDI393251 DNE393245:DNE393251 DXA393245:DXA393251 EGW393245:EGW393251 EQS393245:EQS393251 FAO393245:FAO393251 FKK393245:FKK393251 FUG393245:FUG393251 GEC393245:GEC393251 GNY393245:GNY393251 GXU393245:GXU393251 HHQ393245:HHQ393251 HRM393245:HRM393251 IBI393245:IBI393251 ILE393245:ILE393251 IVA393245:IVA393251 JEW393245:JEW393251 JOS393245:JOS393251 JYO393245:JYO393251 KIK393245:KIK393251 KSG393245:KSG393251 LCC393245:LCC393251 LLY393245:LLY393251 LVU393245:LVU393251 MFQ393245:MFQ393251 MPM393245:MPM393251 MZI393245:MZI393251 NJE393245:NJE393251 NTA393245:NTA393251 OCW393245:OCW393251 OMS393245:OMS393251 OWO393245:OWO393251 PGK393245:PGK393251 PQG393245:PQG393251 QAC393245:QAC393251 QJY393245:QJY393251 QTU393245:QTU393251 RDQ393245:RDQ393251 RNM393245:RNM393251 RXI393245:RXI393251 SHE393245:SHE393251 SRA393245:SRA393251 TAW393245:TAW393251 TKS393245:TKS393251 TUO393245:TUO393251 UEK393245:UEK393251 UOG393245:UOG393251 UYC393245:UYC393251 VHY393245:VHY393251 VRU393245:VRU393251 WBQ393245:WBQ393251 WLM393245:WLM393251 WVI393245:WVI393251 A458781:A458787 IW458781:IW458787 SS458781:SS458787 ACO458781:ACO458787 AMK458781:AMK458787 AWG458781:AWG458787 BGC458781:BGC458787 BPY458781:BPY458787 BZU458781:BZU458787 CJQ458781:CJQ458787 CTM458781:CTM458787 DDI458781:DDI458787 DNE458781:DNE458787 DXA458781:DXA458787 EGW458781:EGW458787 EQS458781:EQS458787 FAO458781:FAO458787 FKK458781:FKK458787 FUG458781:FUG458787 GEC458781:GEC458787 GNY458781:GNY458787 GXU458781:GXU458787 HHQ458781:HHQ458787 HRM458781:HRM458787 IBI458781:IBI458787 ILE458781:ILE458787 IVA458781:IVA458787 JEW458781:JEW458787 JOS458781:JOS458787 JYO458781:JYO458787 KIK458781:KIK458787 KSG458781:KSG458787 LCC458781:LCC458787 LLY458781:LLY458787 LVU458781:LVU458787 MFQ458781:MFQ458787 MPM458781:MPM458787 MZI458781:MZI458787 NJE458781:NJE458787 NTA458781:NTA458787 OCW458781:OCW458787 OMS458781:OMS458787 OWO458781:OWO458787 PGK458781:PGK458787 PQG458781:PQG458787 QAC458781:QAC458787 QJY458781:QJY458787 QTU458781:QTU458787 RDQ458781:RDQ458787 RNM458781:RNM458787 RXI458781:RXI458787 SHE458781:SHE458787 SRA458781:SRA458787 TAW458781:TAW458787 TKS458781:TKS458787 TUO458781:TUO458787 UEK458781:UEK458787 UOG458781:UOG458787 UYC458781:UYC458787 VHY458781:VHY458787 VRU458781:VRU458787 WBQ458781:WBQ458787 WLM458781:WLM458787 WVI458781:WVI458787 A524317:A524323 IW524317:IW524323 SS524317:SS524323 ACO524317:ACO524323 AMK524317:AMK524323 AWG524317:AWG524323 BGC524317:BGC524323 BPY524317:BPY524323 BZU524317:BZU524323 CJQ524317:CJQ524323 CTM524317:CTM524323 DDI524317:DDI524323 DNE524317:DNE524323 DXA524317:DXA524323 EGW524317:EGW524323 EQS524317:EQS524323 FAO524317:FAO524323 FKK524317:FKK524323 FUG524317:FUG524323 GEC524317:GEC524323 GNY524317:GNY524323 GXU524317:GXU524323 HHQ524317:HHQ524323 HRM524317:HRM524323 IBI524317:IBI524323 ILE524317:ILE524323 IVA524317:IVA524323 JEW524317:JEW524323 JOS524317:JOS524323 JYO524317:JYO524323 KIK524317:KIK524323 KSG524317:KSG524323 LCC524317:LCC524323 LLY524317:LLY524323 LVU524317:LVU524323 MFQ524317:MFQ524323 MPM524317:MPM524323 MZI524317:MZI524323 NJE524317:NJE524323 NTA524317:NTA524323 OCW524317:OCW524323 OMS524317:OMS524323 OWO524317:OWO524323 PGK524317:PGK524323 PQG524317:PQG524323 QAC524317:QAC524323 QJY524317:QJY524323 QTU524317:QTU524323 RDQ524317:RDQ524323 RNM524317:RNM524323 RXI524317:RXI524323 SHE524317:SHE524323 SRA524317:SRA524323 TAW524317:TAW524323 TKS524317:TKS524323 TUO524317:TUO524323 UEK524317:UEK524323 UOG524317:UOG524323 UYC524317:UYC524323 VHY524317:VHY524323 VRU524317:VRU524323 WBQ524317:WBQ524323 WLM524317:WLM524323 WVI524317:WVI524323 A589853:A589859 IW589853:IW589859 SS589853:SS589859 ACO589853:ACO589859 AMK589853:AMK589859 AWG589853:AWG589859 BGC589853:BGC589859 BPY589853:BPY589859 BZU589853:BZU589859 CJQ589853:CJQ589859 CTM589853:CTM589859 DDI589853:DDI589859 DNE589853:DNE589859 DXA589853:DXA589859 EGW589853:EGW589859 EQS589853:EQS589859 FAO589853:FAO589859 FKK589853:FKK589859 FUG589853:FUG589859 GEC589853:GEC589859 GNY589853:GNY589859 GXU589853:GXU589859 HHQ589853:HHQ589859 HRM589853:HRM589859 IBI589853:IBI589859 ILE589853:ILE589859 IVA589853:IVA589859 JEW589853:JEW589859 JOS589853:JOS589859 JYO589853:JYO589859 KIK589853:KIK589859 KSG589853:KSG589859 LCC589853:LCC589859 LLY589853:LLY589859 LVU589853:LVU589859 MFQ589853:MFQ589859 MPM589853:MPM589859 MZI589853:MZI589859 NJE589853:NJE589859 NTA589853:NTA589859 OCW589853:OCW589859 OMS589853:OMS589859 OWO589853:OWO589859 PGK589853:PGK589859 PQG589853:PQG589859 QAC589853:QAC589859 QJY589853:QJY589859 QTU589853:QTU589859 RDQ589853:RDQ589859 RNM589853:RNM589859 RXI589853:RXI589859 SHE589853:SHE589859 SRA589853:SRA589859 TAW589853:TAW589859 TKS589853:TKS589859 TUO589853:TUO589859 UEK589853:UEK589859 UOG589853:UOG589859 UYC589853:UYC589859 VHY589853:VHY589859 VRU589853:VRU589859 WBQ589853:WBQ589859 WLM589853:WLM589859 WVI589853:WVI589859 A655389:A655395 IW655389:IW655395 SS655389:SS655395 ACO655389:ACO655395 AMK655389:AMK655395 AWG655389:AWG655395 BGC655389:BGC655395 BPY655389:BPY655395 BZU655389:BZU655395 CJQ655389:CJQ655395 CTM655389:CTM655395 DDI655389:DDI655395 DNE655389:DNE655395 DXA655389:DXA655395 EGW655389:EGW655395 EQS655389:EQS655395 FAO655389:FAO655395 FKK655389:FKK655395 FUG655389:FUG655395 GEC655389:GEC655395 GNY655389:GNY655395 GXU655389:GXU655395 HHQ655389:HHQ655395 HRM655389:HRM655395 IBI655389:IBI655395 ILE655389:ILE655395 IVA655389:IVA655395 JEW655389:JEW655395 JOS655389:JOS655395 JYO655389:JYO655395 KIK655389:KIK655395 KSG655389:KSG655395 LCC655389:LCC655395 LLY655389:LLY655395 LVU655389:LVU655395 MFQ655389:MFQ655395 MPM655389:MPM655395 MZI655389:MZI655395 NJE655389:NJE655395 NTA655389:NTA655395 OCW655389:OCW655395 OMS655389:OMS655395 OWO655389:OWO655395 PGK655389:PGK655395 PQG655389:PQG655395 QAC655389:QAC655395 QJY655389:QJY655395 QTU655389:QTU655395 RDQ655389:RDQ655395 RNM655389:RNM655395 RXI655389:RXI655395 SHE655389:SHE655395 SRA655389:SRA655395 TAW655389:TAW655395 TKS655389:TKS655395 TUO655389:TUO655395 UEK655389:UEK655395 UOG655389:UOG655395 UYC655389:UYC655395 VHY655389:VHY655395 VRU655389:VRU655395 WBQ655389:WBQ655395 WLM655389:WLM655395 WVI655389:WVI655395 A720925:A720931 IW720925:IW720931 SS720925:SS720931 ACO720925:ACO720931 AMK720925:AMK720931 AWG720925:AWG720931 BGC720925:BGC720931 BPY720925:BPY720931 BZU720925:BZU720931 CJQ720925:CJQ720931 CTM720925:CTM720931 DDI720925:DDI720931 DNE720925:DNE720931 DXA720925:DXA720931 EGW720925:EGW720931 EQS720925:EQS720931 FAO720925:FAO720931 FKK720925:FKK720931 FUG720925:FUG720931 GEC720925:GEC720931 GNY720925:GNY720931 GXU720925:GXU720931 HHQ720925:HHQ720931 HRM720925:HRM720931 IBI720925:IBI720931 ILE720925:ILE720931 IVA720925:IVA720931 JEW720925:JEW720931 JOS720925:JOS720931 JYO720925:JYO720931 KIK720925:KIK720931 KSG720925:KSG720931 LCC720925:LCC720931 LLY720925:LLY720931 LVU720925:LVU720931 MFQ720925:MFQ720931 MPM720925:MPM720931 MZI720925:MZI720931 NJE720925:NJE720931 NTA720925:NTA720931 OCW720925:OCW720931 OMS720925:OMS720931 OWO720925:OWO720931 PGK720925:PGK720931 PQG720925:PQG720931 QAC720925:QAC720931 QJY720925:QJY720931 QTU720925:QTU720931 RDQ720925:RDQ720931 RNM720925:RNM720931 RXI720925:RXI720931 SHE720925:SHE720931 SRA720925:SRA720931 TAW720925:TAW720931 TKS720925:TKS720931 TUO720925:TUO720931 UEK720925:UEK720931 UOG720925:UOG720931 UYC720925:UYC720931 VHY720925:VHY720931 VRU720925:VRU720931 WBQ720925:WBQ720931 WLM720925:WLM720931 WVI720925:WVI720931 A786461:A786467 IW786461:IW786467 SS786461:SS786467 ACO786461:ACO786467 AMK786461:AMK786467 AWG786461:AWG786467 BGC786461:BGC786467 BPY786461:BPY786467 BZU786461:BZU786467 CJQ786461:CJQ786467 CTM786461:CTM786467 DDI786461:DDI786467 DNE786461:DNE786467 DXA786461:DXA786467 EGW786461:EGW786467 EQS786461:EQS786467 FAO786461:FAO786467 FKK786461:FKK786467 FUG786461:FUG786467 GEC786461:GEC786467 GNY786461:GNY786467 GXU786461:GXU786467 HHQ786461:HHQ786467 HRM786461:HRM786467 IBI786461:IBI786467 ILE786461:ILE786467 IVA786461:IVA786467 JEW786461:JEW786467 JOS786461:JOS786467 JYO786461:JYO786467 KIK786461:KIK786467 KSG786461:KSG786467 LCC786461:LCC786467 LLY786461:LLY786467 LVU786461:LVU786467 MFQ786461:MFQ786467 MPM786461:MPM786467 MZI786461:MZI786467 NJE786461:NJE786467 NTA786461:NTA786467 OCW786461:OCW786467 OMS786461:OMS786467 OWO786461:OWO786467 PGK786461:PGK786467 PQG786461:PQG786467 QAC786461:QAC786467 QJY786461:QJY786467 QTU786461:QTU786467 RDQ786461:RDQ786467 RNM786461:RNM786467 RXI786461:RXI786467 SHE786461:SHE786467 SRA786461:SRA786467 TAW786461:TAW786467 TKS786461:TKS786467 TUO786461:TUO786467 UEK786461:UEK786467 UOG786461:UOG786467 UYC786461:UYC786467 VHY786461:VHY786467 VRU786461:VRU786467 WBQ786461:WBQ786467 WLM786461:WLM786467 WVI786461:WVI786467 A851997:A852003 IW851997:IW852003 SS851997:SS852003 ACO851997:ACO852003 AMK851997:AMK852003 AWG851997:AWG852003 BGC851997:BGC852003 BPY851997:BPY852003 BZU851997:BZU852003 CJQ851997:CJQ852003 CTM851997:CTM852003 DDI851997:DDI852003 DNE851997:DNE852003 DXA851997:DXA852003 EGW851997:EGW852003 EQS851997:EQS852003 FAO851997:FAO852003 FKK851997:FKK852003 FUG851997:FUG852003 GEC851997:GEC852003 GNY851997:GNY852003 GXU851997:GXU852003 HHQ851997:HHQ852003 HRM851997:HRM852003 IBI851997:IBI852003 ILE851997:ILE852003 IVA851997:IVA852003 JEW851997:JEW852003 JOS851997:JOS852003 JYO851997:JYO852003 KIK851997:KIK852003 KSG851997:KSG852003 LCC851997:LCC852003 LLY851997:LLY852003 LVU851997:LVU852003 MFQ851997:MFQ852003 MPM851997:MPM852003 MZI851997:MZI852003 NJE851997:NJE852003 NTA851997:NTA852003 OCW851997:OCW852003 OMS851997:OMS852003 OWO851997:OWO852003 PGK851997:PGK852003 PQG851997:PQG852003 QAC851997:QAC852003 QJY851997:QJY852003 QTU851997:QTU852003 RDQ851997:RDQ852003 RNM851997:RNM852003 RXI851997:RXI852003 SHE851997:SHE852003 SRA851997:SRA852003 TAW851997:TAW852003 TKS851997:TKS852003 TUO851997:TUO852003 UEK851997:UEK852003 UOG851997:UOG852003 UYC851997:UYC852003 VHY851997:VHY852003 VRU851997:VRU852003 WBQ851997:WBQ852003 WLM851997:WLM852003 WVI851997:WVI852003 A917533:A917539 IW917533:IW917539 SS917533:SS917539 ACO917533:ACO917539 AMK917533:AMK917539 AWG917533:AWG917539 BGC917533:BGC917539 BPY917533:BPY917539 BZU917533:BZU917539 CJQ917533:CJQ917539 CTM917533:CTM917539 DDI917533:DDI917539 DNE917533:DNE917539 DXA917533:DXA917539 EGW917533:EGW917539 EQS917533:EQS917539 FAO917533:FAO917539 FKK917533:FKK917539 FUG917533:FUG917539 GEC917533:GEC917539 GNY917533:GNY917539 GXU917533:GXU917539 HHQ917533:HHQ917539 HRM917533:HRM917539 IBI917533:IBI917539 ILE917533:ILE917539 IVA917533:IVA917539 JEW917533:JEW917539 JOS917533:JOS917539 JYO917533:JYO917539 KIK917533:KIK917539 KSG917533:KSG917539 LCC917533:LCC917539 LLY917533:LLY917539 LVU917533:LVU917539 MFQ917533:MFQ917539 MPM917533:MPM917539 MZI917533:MZI917539 NJE917533:NJE917539 NTA917533:NTA917539 OCW917533:OCW917539 OMS917533:OMS917539 OWO917533:OWO917539 PGK917533:PGK917539 PQG917533:PQG917539 QAC917533:QAC917539 QJY917533:QJY917539 QTU917533:QTU917539 RDQ917533:RDQ917539 RNM917533:RNM917539 RXI917533:RXI917539 SHE917533:SHE917539 SRA917533:SRA917539 TAW917533:TAW917539 TKS917533:TKS917539 TUO917533:TUO917539 UEK917533:UEK917539 UOG917533:UOG917539 UYC917533:UYC917539 VHY917533:VHY917539 VRU917533:VRU917539 WBQ917533:WBQ917539 WLM917533:WLM917539 WVI917533:WVI917539 A983069:A983075 IW983069:IW983075 SS983069:SS983075 ACO983069:ACO983075 AMK983069:AMK983075 AWG983069:AWG983075 BGC983069:BGC983075 BPY983069:BPY983075 BZU983069:BZU983075 CJQ983069:CJQ983075 CTM983069:CTM983075 DDI983069:DDI983075 DNE983069:DNE983075 DXA983069:DXA983075 EGW983069:EGW983075 EQS983069:EQS983075 FAO983069:FAO983075 FKK983069:FKK983075 FUG983069:FUG983075 GEC983069:GEC983075 GNY983069:GNY983075 GXU983069:GXU983075 HHQ983069:HHQ983075 HRM983069:HRM983075 IBI983069:IBI983075 ILE983069:ILE983075 IVA983069:IVA983075 JEW983069:JEW983075 JOS983069:JOS983075 JYO983069:JYO983075 KIK983069:KIK983075 KSG983069:KSG983075 LCC983069:LCC983075 LLY983069:LLY983075 LVU983069:LVU983075 MFQ983069:MFQ983075 MPM983069:MPM983075 MZI983069:MZI983075 NJE983069:NJE983075 NTA983069:NTA983075 OCW983069:OCW983075 OMS983069:OMS983075 OWO983069:OWO983075 PGK983069:PGK983075 PQG983069:PQG983075 QAC983069:QAC983075 QJY983069:QJY983075 QTU983069:QTU983075 RDQ983069:RDQ983075 RNM983069:RNM983075 RXI983069:RXI983075 SHE983069:SHE983075 SRA983069:SRA983075 TAW983069:TAW983075 TKS983069:TKS983075 TUO983069:TUO983075 UEK983069:UEK983075 UOG983069:UOG983075 UYC983069:UYC983075 VHY983069:VHY983075 VRU983069:VRU983075 WBQ983069:WBQ983075 WLM983069:WLM983075 WVI983069:WVI983075 A17:A23 IW17:IW23 SS17:SS23 ACO17:ACO23 AMK17:AMK23 AWG17:AWG23 BGC17:BGC23 BPY17:BPY23 BZU17:BZU23 CJQ17:CJQ23 CTM17:CTM23 DDI17:DDI23 DNE17:DNE23 DXA17:DXA23 EGW17:EGW23 EQS17:EQS23 FAO17:FAO23 FKK17:FKK23 FUG17:FUG23 GEC17:GEC23 GNY17:GNY23 GXU17:GXU23 HHQ17:HHQ23 HRM17:HRM23 IBI17:IBI23 ILE17:ILE23 IVA17:IVA23 JEW17:JEW23 JOS17:JOS23 JYO17:JYO23 KIK17:KIK23 KSG17:KSG23 LCC17:LCC23 LLY17:LLY23 LVU17:LVU23 MFQ17:MFQ23 MPM17:MPM23 MZI17:MZI23 NJE17:NJE23 NTA17:NTA23 OCW17:OCW23 OMS17:OMS23 OWO17:OWO23 PGK17:PGK23 PQG17:PQG23 QAC17:QAC23 QJY17:QJY23 QTU17:QTU23 RDQ17:RDQ23 RNM17:RNM23 RXI17:RXI23 SHE17:SHE23 SRA17:SRA23 TAW17:TAW23 TKS17:TKS23 TUO17:TUO23 UEK17:UEK23 UOG17:UOG23 UYC17:UYC23 VHY17:VHY23 VRU17:VRU23 WBQ17:WBQ23 WLM17:WLM23 WVI17:WVI23 A65553:A65559 IW65553:IW65559 SS65553:SS65559 ACO65553:ACO65559 AMK65553:AMK65559 AWG65553:AWG65559 BGC65553:BGC65559 BPY65553:BPY65559 BZU65553:BZU65559 CJQ65553:CJQ65559 CTM65553:CTM65559 DDI65553:DDI65559 DNE65553:DNE65559 DXA65553:DXA65559 EGW65553:EGW65559 EQS65553:EQS65559 FAO65553:FAO65559 FKK65553:FKK65559 FUG65553:FUG65559 GEC65553:GEC65559 GNY65553:GNY65559 GXU65553:GXU65559 HHQ65553:HHQ65559 HRM65553:HRM65559 IBI65553:IBI65559 ILE65553:ILE65559 IVA65553:IVA65559 JEW65553:JEW65559 JOS65553:JOS65559 JYO65553:JYO65559 KIK65553:KIK65559 KSG65553:KSG65559 LCC65553:LCC65559 LLY65553:LLY65559 LVU65553:LVU65559 MFQ65553:MFQ65559 MPM65553:MPM65559 MZI65553:MZI65559 NJE65553:NJE65559 NTA65553:NTA65559 OCW65553:OCW65559 OMS65553:OMS65559 OWO65553:OWO65559 PGK65553:PGK65559 PQG65553:PQG65559 QAC65553:QAC65559 QJY65553:QJY65559 QTU65553:QTU65559 RDQ65553:RDQ65559 RNM65553:RNM65559 RXI65553:RXI65559 SHE65553:SHE65559 SRA65553:SRA65559 TAW65553:TAW65559 TKS65553:TKS65559 TUO65553:TUO65559 UEK65553:UEK65559 UOG65553:UOG65559 UYC65553:UYC65559 VHY65553:VHY65559 VRU65553:VRU65559 WBQ65553:WBQ65559 WLM65553:WLM65559 WVI65553:WVI65559 A131089:A131095 IW131089:IW131095 SS131089:SS131095 ACO131089:ACO131095 AMK131089:AMK131095 AWG131089:AWG131095 BGC131089:BGC131095 BPY131089:BPY131095 BZU131089:BZU131095 CJQ131089:CJQ131095 CTM131089:CTM131095 DDI131089:DDI131095 DNE131089:DNE131095 DXA131089:DXA131095 EGW131089:EGW131095 EQS131089:EQS131095 FAO131089:FAO131095 FKK131089:FKK131095 FUG131089:FUG131095 GEC131089:GEC131095 GNY131089:GNY131095 GXU131089:GXU131095 HHQ131089:HHQ131095 HRM131089:HRM131095 IBI131089:IBI131095 ILE131089:ILE131095 IVA131089:IVA131095 JEW131089:JEW131095 JOS131089:JOS131095 JYO131089:JYO131095 KIK131089:KIK131095 KSG131089:KSG131095 LCC131089:LCC131095 LLY131089:LLY131095 LVU131089:LVU131095 MFQ131089:MFQ131095 MPM131089:MPM131095 MZI131089:MZI131095 NJE131089:NJE131095 NTA131089:NTA131095 OCW131089:OCW131095 OMS131089:OMS131095 OWO131089:OWO131095 PGK131089:PGK131095 PQG131089:PQG131095 QAC131089:QAC131095 QJY131089:QJY131095 QTU131089:QTU131095 RDQ131089:RDQ131095 RNM131089:RNM131095 RXI131089:RXI131095 SHE131089:SHE131095 SRA131089:SRA131095 TAW131089:TAW131095 TKS131089:TKS131095 TUO131089:TUO131095 UEK131089:UEK131095 UOG131089:UOG131095 UYC131089:UYC131095 VHY131089:VHY131095 VRU131089:VRU131095 WBQ131089:WBQ131095 WLM131089:WLM131095 WVI131089:WVI131095 A196625:A196631 IW196625:IW196631 SS196625:SS196631 ACO196625:ACO196631 AMK196625:AMK196631 AWG196625:AWG196631 BGC196625:BGC196631 BPY196625:BPY196631 BZU196625:BZU196631 CJQ196625:CJQ196631 CTM196625:CTM196631 DDI196625:DDI196631 DNE196625:DNE196631 DXA196625:DXA196631 EGW196625:EGW196631 EQS196625:EQS196631 FAO196625:FAO196631 FKK196625:FKK196631 FUG196625:FUG196631 GEC196625:GEC196631 GNY196625:GNY196631 GXU196625:GXU196631 HHQ196625:HHQ196631 HRM196625:HRM196631 IBI196625:IBI196631 ILE196625:ILE196631 IVA196625:IVA196631 JEW196625:JEW196631 JOS196625:JOS196631 JYO196625:JYO196631 KIK196625:KIK196631 KSG196625:KSG196631 LCC196625:LCC196631 LLY196625:LLY196631 LVU196625:LVU196631 MFQ196625:MFQ196631 MPM196625:MPM196631 MZI196625:MZI196631 NJE196625:NJE196631 NTA196625:NTA196631 OCW196625:OCW196631 OMS196625:OMS196631 OWO196625:OWO196631 PGK196625:PGK196631 PQG196625:PQG196631 QAC196625:QAC196631 QJY196625:QJY196631 QTU196625:QTU196631 RDQ196625:RDQ196631 RNM196625:RNM196631 RXI196625:RXI196631 SHE196625:SHE196631 SRA196625:SRA196631 TAW196625:TAW196631 TKS196625:TKS196631 TUO196625:TUO196631 UEK196625:UEK196631 UOG196625:UOG196631 UYC196625:UYC196631 VHY196625:VHY196631 VRU196625:VRU196631 WBQ196625:WBQ196631 WLM196625:WLM196631 WVI196625:WVI196631 A262161:A262167 IW262161:IW262167 SS262161:SS262167 ACO262161:ACO262167 AMK262161:AMK262167 AWG262161:AWG262167 BGC262161:BGC262167 BPY262161:BPY262167 BZU262161:BZU262167 CJQ262161:CJQ262167 CTM262161:CTM262167 DDI262161:DDI262167 DNE262161:DNE262167 DXA262161:DXA262167 EGW262161:EGW262167 EQS262161:EQS262167 FAO262161:FAO262167 FKK262161:FKK262167 FUG262161:FUG262167 GEC262161:GEC262167 GNY262161:GNY262167 GXU262161:GXU262167 HHQ262161:HHQ262167 HRM262161:HRM262167 IBI262161:IBI262167 ILE262161:ILE262167 IVA262161:IVA262167 JEW262161:JEW262167 JOS262161:JOS262167 JYO262161:JYO262167 KIK262161:KIK262167 KSG262161:KSG262167 LCC262161:LCC262167 LLY262161:LLY262167 LVU262161:LVU262167 MFQ262161:MFQ262167 MPM262161:MPM262167 MZI262161:MZI262167 NJE262161:NJE262167 NTA262161:NTA262167 OCW262161:OCW262167 OMS262161:OMS262167 OWO262161:OWO262167 PGK262161:PGK262167 PQG262161:PQG262167 QAC262161:QAC262167 QJY262161:QJY262167 QTU262161:QTU262167 RDQ262161:RDQ262167 RNM262161:RNM262167 RXI262161:RXI262167 SHE262161:SHE262167 SRA262161:SRA262167 TAW262161:TAW262167 TKS262161:TKS262167 TUO262161:TUO262167 UEK262161:UEK262167 UOG262161:UOG262167 UYC262161:UYC262167 VHY262161:VHY262167 VRU262161:VRU262167 WBQ262161:WBQ262167 WLM262161:WLM262167 WVI262161:WVI262167 A327697:A327703 IW327697:IW327703 SS327697:SS327703 ACO327697:ACO327703 AMK327697:AMK327703 AWG327697:AWG327703 BGC327697:BGC327703 BPY327697:BPY327703 BZU327697:BZU327703 CJQ327697:CJQ327703 CTM327697:CTM327703 DDI327697:DDI327703 DNE327697:DNE327703 DXA327697:DXA327703 EGW327697:EGW327703 EQS327697:EQS327703 FAO327697:FAO327703 FKK327697:FKK327703 FUG327697:FUG327703 GEC327697:GEC327703 GNY327697:GNY327703 GXU327697:GXU327703 HHQ327697:HHQ327703 HRM327697:HRM327703 IBI327697:IBI327703 ILE327697:ILE327703 IVA327697:IVA327703 JEW327697:JEW327703 JOS327697:JOS327703 JYO327697:JYO327703 KIK327697:KIK327703 KSG327697:KSG327703 LCC327697:LCC327703 LLY327697:LLY327703 LVU327697:LVU327703 MFQ327697:MFQ327703 MPM327697:MPM327703 MZI327697:MZI327703 NJE327697:NJE327703 NTA327697:NTA327703 OCW327697:OCW327703 OMS327697:OMS327703 OWO327697:OWO327703 PGK327697:PGK327703 PQG327697:PQG327703 QAC327697:QAC327703 QJY327697:QJY327703 QTU327697:QTU327703 RDQ327697:RDQ327703 RNM327697:RNM327703 RXI327697:RXI327703 SHE327697:SHE327703 SRA327697:SRA327703 TAW327697:TAW327703 TKS327697:TKS327703 TUO327697:TUO327703 UEK327697:UEK327703 UOG327697:UOG327703 UYC327697:UYC327703 VHY327697:VHY327703 VRU327697:VRU327703 WBQ327697:WBQ327703 WLM327697:WLM327703 WVI327697:WVI327703 A393233:A393239 IW393233:IW393239 SS393233:SS393239 ACO393233:ACO393239 AMK393233:AMK393239 AWG393233:AWG393239 BGC393233:BGC393239 BPY393233:BPY393239 BZU393233:BZU393239 CJQ393233:CJQ393239 CTM393233:CTM393239 DDI393233:DDI393239 DNE393233:DNE393239 DXA393233:DXA393239 EGW393233:EGW393239 EQS393233:EQS393239 FAO393233:FAO393239 FKK393233:FKK393239 FUG393233:FUG393239 GEC393233:GEC393239 GNY393233:GNY393239 GXU393233:GXU393239 HHQ393233:HHQ393239 HRM393233:HRM393239 IBI393233:IBI393239 ILE393233:ILE393239 IVA393233:IVA393239 JEW393233:JEW393239 JOS393233:JOS393239 JYO393233:JYO393239 KIK393233:KIK393239 KSG393233:KSG393239 LCC393233:LCC393239 LLY393233:LLY393239 LVU393233:LVU393239 MFQ393233:MFQ393239 MPM393233:MPM393239 MZI393233:MZI393239 NJE393233:NJE393239 NTA393233:NTA393239 OCW393233:OCW393239 OMS393233:OMS393239 OWO393233:OWO393239 PGK393233:PGK393239 PQG393233:PQG393239 QAC393233:QAC393239 QJY393233:QJY393239 QTU393233:QTU393239 RDQ393233:RDQ393239 RNM393233:RNM393239 RXI393233:RXI393239 SHE393233:SHE393239 SRA393233:SRA393239 TAW393233:TAW393239 TKS393233:TKS393239 TUO393233:TUO393239 UEK393233:UEK393239 UOG393233:UOG393239 UYC393233:UYC393239 VHY393233:VHY393239 VRU393233:VRU393239 WBQ393233:WBQ393239 WLM393233:WLM393239 WVI393233:WVI393239 A458769:A458775 IW458769:IW458775 SS458769:SS458775 ACO458769:ACO458775 AMK458769:AMK458775 AWG458769:AWG458775 BGC458769:BGC458775 BPY458769:BPY458775 BZU458769:BZU458775 CJQ458769:CJQ458775 CTM458769:CTM458775 DDI458769:DDI458775 DNE458769:DNE458775 DXA458769:DXA458775 EGW458769:EGW458775 EQS458769:EQS458775 FAO458769:FAO458775 FKK458769:FKK458775 FUG458769:FUG458775 GEC458769:GEC458775 GNY458769:GNY458775 GXU458769:GXU458775 HHQ458769:HHQ458775 HRM458769:HRM458775 IBI458769:IBI458775 ILE458769:ILE458775 IVA458769:IVA458775 JEW458769:JEW458775 JOS458769:JOS458775 JYO458769:JYO458775 KIK458769:KIK458775 KSG458769:KSG458775 LCC458769:LCC458775 LLY458769:LLY458775 LVU458769:LVU458775 MFQ458769:MFQ458775 MPM458769:MPM458775 MZI458769:MZI458775 NJE458769:NJE458775 NTA458769:NTA458775 OCW458769:OCW458775 OMS458769:OMS458775 OWO458769:OWO458775 PGK458769:PGK458775 PQG458769:PQG458775 QAC458769:QAC458775 QJY458769:QJY458775 QTU458769:QTU458775 RDQ458769:RDQ458775 RNM458769:RNM458775 RXI458769:RXI458775 SHE458769:SHE458775 SRA458769:SRA458775 TAW458769:TAW458775 TKS458769:TKS458775 TUO458769:TUO458775 UEK458769:UEK458775 UOG458769:UOG458775 UYC458769:UYC458775 VHY458769:VHY458775 VRU458769:VRU458775 WBQ458769:WBQ458775 WLM458769:WLM458775 WVI458769:WVI458775 A524305:A524311 IW524305:IW524311 SS524305:SS524311 ACO524305:ACO524311 AMK524305:AMK524311 AWG524305:AWG524311 BGC524305:BGC524311 BPY524305:BPY524311 BZU524305:BZU524311 CJQ524305:CJQ524311 CTM524305:CTM524311 DDI524305:DDI524311 DNE524305:DNE524311 DXA524305:DXA524311 EGW524305:EGW524311 EQS524305:EQS524311 FAO524305:FAO524311 FKK524305:FKK524311 FUG524305:FUG524311 GEC524305:GEC524311 GNY524305:GNY524311 GXU524305:GXU524311 HHQ524305:HHQ524311 HRM524305:HRM524311 IBI524305:IBI524311 ILE524305:ILE524311 IVA524305:IVA524311 JEW524305:JEW524311 JOS524305:JOS524311 JYO524305:JYO524311 KIK524305:KIK524311 KSG524305:KSG524311 LCC524305:LCC524311 LLY524305:LLY524311 LVU524305:LVU524311 MFQ524305:MFQ524311 MPM524305:MPM524311 MZI524305:MZI524311 NJE524305:NJE524311 NTA524305:NTA524311 OCW524305:OCW524311 OMS524305:OMS524311 OWO524305:OWO524311 PGK524305:PGK524311 PQG524305:PQG524311 QAC524305:QAC524311 QJY524305:QJY524311 QTU524305:QTU524311 RDQ524305:RDQ524311 RNM524305:RNM524311 RXI524305:RXI524311 SHE524305:SHE524311 SRA524305:SRA524311 TAW524305:TAW524311 TKS524305:TKS524311 TUO524305:TUO524311 UEK524305:UEK524311 UOG524305:UOG524311 UYC524305:UYC524311 VHY524305:VHY524311 VRU524305:VRU524311 WBQ524305:WBQ524311 WLM524305:WLM524311 WVI524305:WVI524311 A589841:A589847 IW589841:IW589847 SS589841:SS589847 ACO589841:ACO589847 AMK589841:AMK589847 AWG589841:AWG589847 BGC589841:BGC589847 BPY589841:BPY589847 BZU589841:BZU589847 CJQ589841:CJQ589847 CTM589841:CTM589847 DDI589841:DDI589847 DNE589841:DNE589847 DXA589841:DXA589847 EGW589841:EGW589847 EQS589841:EQS589847 FAO589841:FAO589847 FKK589841:FKK589847 FUG589841:FUG589847 GEC589841:GEC589847 GNY589841:GNY589847 GXU589841:GXU589847 HHQ589841:HHQ589847 HRM589841:HRM589847 IBI589841:IBI589847 ILE589841:ILE589847 IVA589841:IVA589847 JEW589841:JEW589847 JOS589841:JOS589847 JYO589841:JYO589847 KIK589841:KIK589847 KSG589841:KSG589847 LCC589841:LCC589847 LLY589841:LLY589847 LVU589841:LVU589847 MFQ589841:MFQ589847 MPM589841:MPM589847 MZI589841:MZI589847 NJE589841:NJE589847 NTA589841:NTA589847 OCW589841:OCW589847 OMS589841:OMS589847 OWO589841:OWO589847 PGK589841:PGK589847 PQG589841:PQG589847 QAC589841:QAC589847 QJY589841:QJY589847 QTU589841:QTU589847 RDQ589841:RDQ589847 RNM589841:RNM589847 RXI589841:RXI589847 SHE589841:SHE589847 SRA589841:SRA589847 TAW589841:TAW589847 TKS589841:TKS589847 TUO589841:TUO589847 UEK589841:UEK589847 UOG589841:UOG589847 UYC589841:UYC589847 VHY589841:VHY589847 VRU589841:VRU589847 WBQ589841:WBQ589847 WLM589841:WLM589847 WVI589841:WVI589847 A655377:A655383 IW655377:IW655383 SS655377:SS655383 ACO655377:ACO655383 AMK655377:AMK655383 AWG655377:AWG655383 BGC655377:BGC655383 BPY655377:BPY655383 BZU655377:BZU655383 CJQ655377:CJQ655383 CTM655377:CTM655383 DDI655377:DDI655383 DNE655377:DNE655383 DXA655377:DXA655383 EGW655377:EGW655383 EQS655377:EQS655383 FAO655377:FAO655383 FKK655377:FKK655383 FUG655377:FUG655383 GEC655377:GEC655383 GNY655377:GNY655383 GXU655377:GXU655383 HHQ655377:HHQ655383 HRM655377:HRM655383 IBI655377:IBI655383 ILE655377:ILE655383 IVA655377:IVA655383 JEW655377:JEW655383 JOS655377:JOS655383 JYO655377:JYO655383 KIK655377:KIK655383 KSG655377:KSG655383 LCC655377:LCC655383 LLY655377:LLY655383 LVU655377:LVU655383 MFQ655377:MFQ655383 MPM655377:MPM655383 MZI655377:MZI655383 NJE655377:NJE655383 NTA655377:NTA655383 OCW655377:OCW655383 OMS655377:OMS655383 OWO655377:OWO655383 PGK655377:PGK655383 PQG655377:PQG655383 QAC655377:QAC655383 QJY655377:QJY655383 QTU655377:QTU655383 RDQ655377:RDQ655383 RNM655377:RNM655383 RXI655377:RXI655383 SHE655377:SHE655383 SRA655377:SRA655383 TAW655377:TAW655383 TKS655377:TKS655383 TUO655377:TUO655383 UEK655377:UEK655383 UOG655377:UOG655383 UYC655377:UYC655383 VHY655377:VHY655383 VRU655377:VRU655383 WBQ655377:WBQ655383 WLM655377:WLM655383 WVI655377:WVI655383 A720913:A720919 IW720913:IW720919 SS720913:SS720919 ACO720913:ACO720919 AMK720913:AMK720919 AWG720913:AWG720919 BGC720913:BGC720919 BPY720913:BPY720919 BZU720913:BZU720919 CJQ720913:CJQ720919 CTM720913:CTM720919 DDI720913:DDI720919 DNE720913:DNE720919 DXA720913:DXA720919 EGW720913:EGW720919 EQS720913:EQS720919 FAO720913:FAO720919 FKK720913:FKK720919 FUG720913:FUG720919 GEC720913:GEC720919 GNY720913:GNY720919 GXU720913:GXU720919 HHQ720913:HHQ720919 HRM720913:HRM720919 IBI720913:IBI720919 ILE720913:ILE720919 IVA720913:IVA720919 JEW720913:JEW720919 JOS720913:JOS720919 JYO720913:JYO720919 KIK720913:KIK720919 KSG720913:KSG720919 LCC720913:LCC720919 LLY720913:LLY720919 LVU720913:LVU720919 MFQ720913:MFQ720919 MPM720913:MPM720919 MZI720913:MZI720919 NJE720913:NJE720919 NTA720913:NTA720919 OCW720913:OCW720919 OMS720913:OMS720919 OWO720913:OWO720919 PGK720913:PGK720919 PQG720913:PQG720919 QAC720913:QAC720919 QJY720913:QJY720919 QTU720913:QTU720919 RDQ720913:RDQ720919 RNM720913:RNM720919 RXI720913:RXI720919 SHE720913:SHE720919 SRA720913:SRA720919 TAW720913:TAW720919 TKS720913:TKS720919 TUO720913:TUO720919 UEK720913:UEK720919 UOG720913:UOG720919 UYC720913:UYC720919 VHY720913:VHY720919 VRU720913:VRU720919 WBQ720913:WBQ720919 WLM720913:WLM720919 WVI720913:WVI720919 A786449:A786455 IW786449:IW786455 SS786449:SS786455 ACO786449:ACO786455 AMK786449:AMK786455 AWG786449:AWG786455 BGC786449:BGC786455 BPY786449:BPY786455 BZU786449:BZU786455 CJQ786449:CJQ786455 CTM786449:CTM786455 DDI786449:DDI786455 DNE786449:DNE786455 DXA786449:DXA786455 EGW786449:EGW786455 EQS786449:EQS786455 FAO786449:FAO786455 FKK786449:FKK786455 FUG786449:FUG786455 GEC786449:GEC786455 GNY786449:GNY786455 GXU786449:GXU786455 HHQ786449:HHQ786455 HRM786449:HRM786455 IBI786449:IBI786455 ILE786449:ILE786455 IVA786449:IVA786455 JEW786449:JEW786455 JOS786449:JOS786455 JYO786449:JYO786455 KIK786449:KIK786455 KSG786449:KSG786455 LCC786449:LCC786455 LLY786449:LLY786455 LVU786449:LVU786455 MFQ786449:MFQ786455 MPM786449:MPM786455 MZI786449:MZI786455 NJE786449:NJE786455 NTA786449:NTA786455 OCW786449:OCW786455 OMS786449:OMS786455 OWO786449:OWO786455 PGK786449:PGK786455 PQG786449:PQG786455 QAC786449:QAC786455 QJY786449:QJY786455 QTU786449:QTU786455 RDQ786449:RDQ786455 RNM786449:RNM786455 RXI786449:RXI786455 SHE786449:SHE786455 SRA786449:SRA786455 TAW786449:TAW786455 TKS786449:TKS786455 TUO786449:TUO786455 UEK786449:UEK786455 UOG786449:UOG786455 UYC786449:UYC786455 VHY786449:VHY786455 VRU786449:VRU786455 WBQ786449:WBQ786455 WLM786449:WLM786455 WVI786449:WVI786455 A851985:A851991 IW851985:IW851991 SS851985:SS851991 ACO851985:ACO851991 AMK851985:AMK851991 AWG851985:AWG851991 BGC851985:BGC851991 BPY851985:BPY851991 BZU851985:BZU851991 CJQ851985:CJQ851991 CTM851985:CTM851991 DDI851985:DDI851991 DNE851985:DNE851991 DXA851985:DXA851991 EGW851985:EGW851991 EQS851985:EQS851991 FAO851985:FAO851991 FKK851985:FKK851991 FUG851985:FUG851991 GEC851985:GEC851991 GNY851985:GNY851991 GXU851985:GXU851991 HHQ851985:HHQ851991 HRM851985:HRM851991 IBI851985:IBI851991 ILE851985:ILE851991 IVA851985:IVA851991 JEW851985:JEW851991 JOS851985:JOS851991 JYO851985:JYO851991 KIK851985:KIK851991 KSG851985:KSG851991 LCC851985:LCC851991 LLY851985:LLY851991 LVU851985:LVU851991 MFQ851985:MFQ851991 MPM851985:MPM851991 MZI851985:MZI851991 NJE851985:NJE851991 NTA851985:NTA851991 OCW851985:OCW851991 OMS851985:OMS851991 OWO851985:OWO851991 PGK851985:PGK851991 PQG851985:PQG851991 QAC851985:QAC851991 QJY851985:QJY851991 QTU851985:QTU851991 RDQ851985:RDQ851991 RNM851985:RNM851991 RXI851985:RXI851991 SHE851985:SHE851991 SRA851985:SRA851991 TAW851985:TAW851991 TKS851985:TKS851991 TUO851985:TUO851991 UEK851985:UEK851991 UOG851985:UOG851991 UYC851985:UYC851991 VHY851985:VHY851991 VRU851985:VRU851991 WBQ851985:WBQ851991 WLM851985:WLM851991 WVI851985:WVI851991 A917521:A917527 IW917521:IW917527 SS917521:SS917527 ACO917521:ACO917527 AMK917521:AMK917527 AWG917521:AWG917527 BGC917521:BGC917527 BPY917521:BPY917527 BZU917521:BZU917527 CJQ917521:CJQ917527 CTM917521:CTM917527 DDI917521:DDI917527 DNE917521:DNE917527 DXA917521:DXA917527 EGW917521:EGW917527 EQS917521:EQS917527 FAO917521:FAO917527 FKK917521:FKK917527 FUG917521:FUG917527 GEC917521:GEC917527 GNY917521:GNY917527 GXU917521:GXU917527 HHQ917521:HHQ917527 HRM917521:HRM917527 IBI917521:IBI917527 ILE917521:ILE917527 IVA917521:IVA917527 JEW917521:JEW917527 JOS917521:JOS917527 JYO917521:JYO917527 KIK917521:KIK917527 KSG917521:KSG917527 LCC917521:LCC917527 LLY917521:LLY917527 LVU917521:LVU917527 MFQ917521:MFQ917527 MPM917521:MPM917527 MZI917521:MZI917527 NJE917521:NJE917527 NTA917521:NTA917527 OCW917521:OCW917527 OMS917521:OMS917527 OWO917521:OWO917527 PGK917521:PGK917527 PQG917521:PQG917527 QAC917521:QAC917527 QJY917521:QJY917527 QTU917521:QTU917527 RDQ917521:RDQ917527 RNM917521:RNM917527 RXI917521:RXI917527 SHE917521:SHE917527 SRA917521:SRA917527 TAW917521:TAW917527 TKS917521:TKS917527 TUO917521:TUO917527 UEK917521:UEK917527 UOG917521:UOG917527 UYC917521:UYC917527 VHY917521:VHY917527 VRU917521:VRU917527 WBQ917521:WBQ917527 WLM917521:WLM917527 WVI917521:WVI917527 A983057:A983063 IW983057:IW983063 SS983057:SS983063 ACO983057:ACO983063 AMK983057:AMK983063 AWG983057:AWG983063 BGC983057:BGC983063 BPY983057:BPY983063 BZU983057:BZU983063 CJQ983057:CJQ983063 CTM983057:CTM983063 DDI983057:DDI983063 DNE983057:DNE983063 DXA983057:DXA983063 EGW983057:EGW983063 EQS983057:EQS983063 FAO983057:FAO983063 FKK983057:FKK983063 FUG983057:FUG983063 GEC983057:GEC983063 GNY983057:GNY983063 GXU983057:GXU983063 HHQ983057:HHQ983063 HRM983057:HRM983063 IBI983057:IBI983063 ILE983057:ILE983063 IVA983057:IVA983063 JEW983057:JEW983063 JOS983057:JOS983063 JYO983057:JYO983063 KIK983057:KIK983063 KSG983057:KSG983063 LCC983057:LCC983063 LLY983057:LLY983063 LVU983057:LVU983063 MFQ983057:MFQ983063 MPM983057:MPM983063 MZI983057:MZI983063 NJE983057:NJE983063 NTA983057:NTA983063 OCW983057:OCW983063 OMS983057:OMS983063 OWO983057:OWO983063 PGK983057:PGK983063 PQG983057:PQG983063 QAC983057:QAC983063 QJY983057:QJY983063 QTU983057:QTU983063 RDQ983057:RDQ983063 RNM983057:RNM983063 RXI983057:RXI983063 SHE983057:SHE983063 SRA983057:SRA983063 TAW983057:TAW983063 TKS983057:TKS983063 TUO983057:TUO983063 UEK983057:UEK983063 UOG983057:UOG983063 UYC983057:UYC983063 VHY983057:VHY983063 VRU983057:VRU983063 WBQ983057:WBQ983063 WLM983057:WLM983063 WVI983057:WVI983063 A41:A47 IW41:IW47 SS41:SS47 ACO41:ACO47 AMK41:AMK47 AWG41:AWG47 BGC41:BGC47 BPY41:BPY47 BZU41:BZU47 CJQ41:CJQ47 CTM41:CTM47 DDI41:DDI47 DNE41:DNE47 DXA41:DXA47 EGW41:EGW47 EQS41:EQS47 FAO41:FAO47 FKK41:FKK47 FUG41:FUG47 GEC41:GEC47 GNY41:GNY47 GXU41:GXU47 HHQ41:HHQ47 HRM41:HRM47 IBI41:IBI47 ILE41:ILE47 IVA41:IVA47 JEW41:JEW47 JOS41:JOS47 JYO41:JYO47 KIK41:KIK47 KSG41:KSG47 LCC41:LCC47 LLY41:LLY47 LVU41:LVU47 MFQ41:MFQ47 MPM41:MPM47 MZI41:MZI47 NJE41:NJE47 NTA41:NTA47 OCW41:OCW47 OMS41:OMS47 OWO41:OWO47 PGK41:PGK47 PQG41:PQG47 QAC41:QAC47 QJY41:QJY47 QTU41:QTU47 RDQ41:RDQ47 RNM41:RNM47 RXI41:RXI47 SHE41:SHE47 SRA41:SRA47 TAW41:TAW47 TKS41:TKS47 TUO41:TUO47 UEK41:UEK47 UOG41:UOG47 UYC41:UYC47 VHY41:VHY47 VRU41:VRU47 WBQ41:WBQ47 WLM41:WLM47 WVI41:WVI47 A65577:A65583 IW65577:IW65583 SS65577:SS65583 ACO65577:ACO65583 AMK65577:AMK65583 AWG65577:AWG65583 BGC65577:BGC65583 BPY65577:BPY65583 BZU65577:BZU65583 CJQ65577:CJQ65583 CTM65577:CTM65583 DDI65577:DDI65583 DNE65577:DNE65583 DXA65577:DXA65583 EGW65577:EGW65583 EQS65577:EQS65583 FAO65577:FAO65583 FKK65577:FKK65583 FUG65577:FUG65583 GEC65577:GEC65583 GNY65577:GNY65583 GXU65577:GXU65583 HHQ65577:HHQ65583 HRM65577:HRM65583 IBI65577:IBI65583 ILE65577:ILE65583 IVA65577:IVA65583 JEW65577:JEW65583 JOS65577:JOS65583 JYO65577:JYO65583 KIK65577:KIK65583 KSG65577:KSG65583 LCC65577:LCC65583 LLY65577:LLY65583 LVU65577:LVU65583 MFQ65577:MFQ65583 MPM65577:MPM65583 MZI65577:MZI65583 NJE65577:NJE65583 NTA65577:NTA65583 OCW65577:OCW65583 OMS65577:OMS65583 OWO65577:OWO65583 PGK65577:PGK65583 PQG65577:PQG65583 QAC65577:QAC65583 QJY65577:QJY65583 QTU65577:QTU65583 RDQ65577:RDQ65583 RNM65577:RNM65583 RXI65577:RXI65583 SHE65577:SHE65583 SRA65577:SRA65583 TAW65577:TAW65583 TKS65577:TKS65583 TUO65577:TUO65583 UEK65577:UEK65583 UOG65577:UOG65583 UYC65577:UYC65583 VHY65577:VHY65583 VRU65577:VRU65583 WBQ65577:WBQ65583 WLM65577:WLM65583 WVI65577:WVI65583 A131113:A131119 IW131113:IW131119 SS131113:SS131119 ACO131113:ACO131119 AMK131113:AMK131119 AWG131113:AWG131119 BGC131113:BGC131119 BPY131113:BPY131119 BZU131113:BZU131119 CJQ131113:CJQ131119 CTM131113:CTM131119 DDI131113:DDI131119 DNE131113:DNE131119 DXA131113:DXA131119 EGW131113:EGW131119 EQS131113:EQS131119 FAO131113:FAO131119 FKK131113:FKK131119 FUG131113:FUG131119 GEC131113:GEC131119 GNY131113:GNY131119 GXU131113:GXU131119 HHQ131113:HHQ131119 HRM131113:HRM131119 IBI131113:IBI131119 ILE131113:ILE131119 IVA131113:IVA131119 JEW131113:JEW131119 JOS131113:JOS131119 JYO131113:JYO131119 KIK131113:KIK131119 KSG131113:KSG131119 LCC131113:LCC131119 LLY131113:LLY131119 LVU131113:LVU131119 MFQ131113:MFQ131119 MPM131113:MPM131119 MZI131113:MZI131119 NJE131113:NJE131119 NTA131113:NTA131119 OCW131113:OCW131119 OMS131113:OMS131119 OWO131113:OWO131119 PGK131113:PGK131119 PQG131113:PQG131119 QAC131113:QAC131119 QJY131113:QJY131119 QTU131113:QTU131119 RDQ131113:RDQ131119 RNM131113:RNM131119 RXI131113:RXI131119 SHE131113:SHE131119 SRA131113:SRA131119 TAW131113:TAW131119 TKS131113:TKS131119 TUO131113:TUO131119 UEK131113:UEK131119 UOG131113:UOG131119 UYC131113:UYC131119 VHY131113:VHY131119 VRU131113:VRU131119 WBQ131113:WBQ131119 WLM131113:WLM131119 WVI131113:WVI131119 A196649:A196655 IW196649:IW196655 SS196649:SS196655 ACO196649:ACO196655 AMK196649:AMK196655 AWG196649:AWG196655 BGC196649:BGC196655 BPY196649:BPY196655 BZU196649:BZU196655 CJQ196649:CJQ196655 CTM196649:CTM196655 DDI196649:DDI196655 DNE196649:DNE196655 DXA196649:DXA196655 EGW196649:EGW196655 EQS196649:EQS196655 FAO196649:FAO196655 FKK196649:FKK196655 FUG196649:FUG196655 GEC196649:GEC196655 GNY196649:GNY196655 GXU196649:GXU196655 HHQ196649:HHQ196655 HRM196649:HRM196655 IBI196649:IBI196655 ILE196649:ILE196655 IVA196649:IVA196655 JEW196649:JEW196655 JOS196649:JOS196655 JYO196649:JYO196655 KIK196649:KIK196655 KSG196649:KSG196655 LCC196649:LCC196655 LLY196649:LLY196655 LVU196649:LVU196655 MFQ196649:MFQ196655 MPM196649:MPM196655 MZI196649:MZI196655 NJE196649:NJE196655 NTA196649:NTA196655 OCW196649:OCW196655 OMS196649:OMS196655 OWO196649:OWO196655 PGK196649:PGK196655 PQG196649:PQG196655 QAC196649:QAC196655 QJY196649:QJY196655 QTU196649:QTU196655 RDQ196649:RDQ196655 RNM196649:RNM196655 RXI196649:RXI196655 SHE196649:SHE196655 SRA196649:SRA196655 TAW196649:TAW196655 TKS196649:TKS196655 TUO196649:TUO196655 UEK196649:UEK196655 UOG196649:UOG196655 UYC196649:UYC196655 VHY196649:VHY196655 VRU196649:VRU196655 WBQ196649:WBQ196655 WLM196649:WLM196655 WVI196649:WVI196655 A262185:A262191 IW262185:IW262191 SS262185:SS262191 ACO262185:ACO262191 AMK262185:AMK262191 AWG262185:AWG262191 BGC262185:BGC262191 BPY262185:BPY262191 BZU262185:BZU262191 CJQ262185:CJQ262191 CTM262185:CTM262191 DDI262185:DDI262191 DNE262185:DNE262191 DXA262185:DXA262191 EGW262185:EGW262191 EQS262185:EQS262191 FAO262185:FAO262191 FKK262185:FKK262191 FUG262185:FUG262191 GEC262185:GEC262191 GNY262185:GNY262191 GXU262185:GXU262191 HHQ262185:HHQ262191 HRM262185:HRM262191 IBI262185:IBI262191 ILE262185:ILE262191 IVA262185:IVA262191 JEW262185:JEW262191 JOS262185:JOS262191 JYO262185:JYO262191 KIK262185:KIK262191 KSG262185:KSG262191 LCC262185:LCC262191 LLY262185:LLY262191 LVU262185:LVU262191 MFQ262185:MFQ262191 MPM262185:MPM262191 MZI262185:MZI262191 NJE262185:NJE262191 NTA262185:NTA262191 OCW262185:OCW262191 OMS262185:OMS262191 OWO262185:OWO262191 PGK262185:PGK262191 PQG262185:PQG262191 QAC262185:QAC262191 QJY262185:QJY262191 QTU262185:QTU262191 RDQ262185:RDQ262191 RNM262185:RNM262191 RXI262185:RXI262191 SHE262185:SHE262191 SRA262185:SRA262191 TAW262185:TAW262191 TKS262185:TKS262191 TUO262185:TUO262191 UEK262185:UEK262191 UOG262185:UOG262191 UYC262185:UYC262191 VHY262185:VHY262191 VRU262185:VRU262191 WBQ262185:WBQ262191 WLM262185:WLM262191 WVI262185:WVI262191 A327721:A327727 IW327721:IW327727 SS327721:SS327727 ACO327721:ACO327727 AMK327721:AMK327727 AWG327721:AWG327727 BGC327721:BGC327727 BPY327721:BPY327727 BZU327721:BZU327727 CJQ327721:CJQ327727 CTM327721:CTM327727 DDI327721:DDI327727 DNE327721:DNE327727 DXA327721:DXA327727 EGW327721:EGW327727 EQS327721:EQS327727 FAO327721:FAO327727 FKK327721:FKK327727 FUG327721:FUG327727 GEC327721:GEC327727 GNY327721:GNY327727 GXU327721:GXU327727 HHQ327721:HHQ327727 HRM327721:HRM327727 IBI327721:IBI327727 ILE327721:ILE327727 IVA327721:IVA327727 JEW327721:JEW327727 JOS327721:JOS327727 JYO327721:JYO327727 KIK327721:KIK327727 KSG327721:KSG327727 LCC327721:LCC327727 LLY327721:LLY327727 LVU327721:LVU327727 MFQ327721:MFQ327727 MPM327721:MPM327727 MZI327721:MZI327727 NJE327721:NJE327727 NTA327721:NTA327727 OCW327721:OCW327727 OMS327721:OMS327727 OWO327721:OWO327727 PGK327721:PGK327727 PQG327721:PQG327727 QAC327721:QAC327727 QJY327721:QJY327727 QTU327721:QTU327727 RDQ327721:RDQ327727 RNM327721:RNM327727 RXI327721:RXI327727 SHE327721:SHE327727 SRA327721:SRA327727 TAW327721:TAW327727 TKS327721:TKS327727 TUO327721:TUO327727 UEK327721:UEK327727 UOG327721:UOG327727 UYC327721:UYC327727 VHY327721:VHY327727 VRU327721:VRU327727 WBQ327721:WBQ327727 WLM327721:WLM327727 WVI327721:WVI327727 A393257:A393263 IW393257:IW393263 SS393257:SS393263 ACO393257:ACO393263 AMK393257:AMK393263 AWG393257:AWG393263 BGC393257:BGC393263 BPY393257:BPY393263 BZU393257:BZU393263 CJQ393257:CJQ393263 CTM393257:CTM393263 DDI393257:DDI393263 DNE393257:DNE393263 DXA393257:DXA393263 EGW393257:EGW393263 EQS393257:EQS393263 FAO393257:FAO393263 FKK393257:FKK393263 FUG393257:FUG393263 GEC393257:GEC393263 GNY393257:GNY393263 GXU393257:GXU393263 HHQ393257:HHQ393263 HRM393257:HRM393263 IBI393257:IBI393263 ILE393257:ILE393263 IVA393257:IVA393263 JEW393257:JEW393263 JOS393257:JOS393263 JYO393257:JYO393263 KIK393257:KIK393263 KSG393257:KSG393263 LCC393257:LCC393263 LLY393257:LLY393263 LVU393257:LVU393263 MFQ393257:MFQ393263 MPM393257:MPM393263 MZI393257:MZI393263 NJE393257:NJE393263 NTA393257:NTA393263 OCW393257:OCW393263 OMS393257:OMS393263 OWO393257:OWO393263 PGK393257:PGK393263 PQG393257:PQG393263 QAC393257:QAC393263 QJY393257:QJY393263 QTU393257:QTU393263 RDQ393257:RDQ393263 RNM393257:RNM393263 RXI393257:RXI393263 SHE393257:SHE393263 SRA393257:SRA393263 TAW393257:TAW393263 TKS393257:TKS393263 TUO393257:TUO393263 UEK393257:UEK393263 UOG393257:UOG393263 UYC393257:UYC393263 VHY393257:VHY393263 VRU393257:VRU393263 WBQ393257:WBQ393263 WLM393257:WLM393263 WVI393257:WVI393263 A458793:A458799 IW458793:IW458799 SS458793:SS458799 ACO458793:ACO458799 AMK458793:AMK458799 AWG458793:AWG458799 BGC458793:BGC458799 BPY458793:BPY458799 BZU458793:BZU458799 CJQ458793:CJQ458799 CTM458793:CTM458799 DDI458793:DDI458799 DNE458793:DNE458799 DXA458793:DXA458799 EGW458793:EGW458799 EQS458793:EQS458799 FAO458793:FAO458799 FKK458793:FKK458799 FUG458793:FUG458799 GEC458793:GEC458799 GNY458793:GNY458799 GXU458793:GXU458799 HHQ458793:HHQ458799 HRM458793:HRM458799 IBI458793:IBI458799 ILE458793:ILE458799 IVA458793:IVA458799 JEW458793:JEW458799 JOS458793:JOS458799 JYO458793:JYO458799 KIK458793:KIK458799 KSG458793:KSG458799 LCC458793:LCC458799 LLY458793:LLY458799 LVU458793:LVU458799 MFQ458793:MFQ458799 MPM458793:MPM458799 MZI458793:MZI458799 NJE458793:NJE458799 NTA458793:NTA458799 OCW458793:OCW458799 OMS458793:OMS458799 OWO458793:OWO458799 PGK458793:PGK458799 PQG458793:PQG458799 QAC458793:QAC458799 QJY458793:QJY458799 QTU458793:QTU458799 RDQ458793:RDQ458799 RNM458793:RNM458799 RXI458793:RXI458799 SHE458793:SHE458799 SRA458793:SRA458799 TAW458793:TAW458799 TKS458793:TKS458799 TUO458793:TUO458799 UEK458793:UEK458799 UOG458793:UOG458799 UYC458793:UYC458799 VHY458793:VHY458799 VRU458793:VRU458799 WBQ458793:WBQ458799 WLM458793:WLM458799 WVI458793:WVI458799 A524329:A524335 IW524329:IW524335 SS524329:SS524335 ACO524329:ACO524335 AMK524329:AMK524335 AWG524329:AWG524335 BGC524329:BGC524335 BPY524329:BPY524335 BZU524329:BZU524335 CJQ524329:CJQ524335 CTM524329:CTM524335 DDI524329:DDI524335 DNE524329:DNE524335 DXA524329:DXA524335 EGW524329:EGW524335 EQS524329:EQS524335 FAO524329:FAO524335 FKK524329:FKK524335 FUG524329:FUG524335 GEC524329:GEC524335 GNY524329:GNY524335 GXU524329:GXU524335 HHQ524329:HHQ524335 HRM524329:HRM524335 IBI524329:IBI524335 ILE524329:ILE524335 IVA524329:IVA524335 JEW524329:JEW524335 JOS524329:JOS524335 JYO524329:JYO524335 KIK524329:KIK524335 KSG524329:KSG524335 LCC524329:LCC524335 LLY524329:LLY524335 LVU524329:LVU524335 MFQ524329:MFQ524335 MPM524329:MPM524335 MZI524329:MZI524335 NJE524329:NJE524335 NTA524329:NTA524335 OCW524329:OCW524335 OMS524329:OMS524335 OWO524329:OWO524335 PGK524329:PGK524335 PQG524329:PQG524335 QAC524329:QAC524335 QJY524329:QJY524335 QTU524329:QTU524335 RDQ524329:RDQ524335 RNM524329:RNM524335 RXI524329:RXI524335 SHE524329:SHE524335 SRA524329:SRA524335 TAW524329:TAW524335 TKS524329:TKS524335 TUO524329:TUO524335 UEK524329:UEK524335 UOG524329:UOG524335 UYC524329:UYC524335 VHY524329:VHY524335 VRU524329:VRU524335 WBQ524329:WBQ524335 WLM524329:WLM524335 WVI524329:WVI524335 A589865:A589871 IW589865:IW589871 SS589865:SS589871 ACO589865:ACO589871 AMK589865:AMK589871 AWG589865:AWG589871 BGC589865:BGC589871 BPY589865:BPY589871 BZU589865:BZU589871 CJQ589865:CJQ589871 CTM589865:CTM589871 DDI589865:DDI589871 DNE589865:DNE589871 DXA589865:DXA589871 EGW589865:EGW589871 EQS589865:EQS589871 FAO589865:FAO589871 FKK589865:FKK589871 FUG589865:FUG589871 GEC589865:GEC589871 GNY589865:GNY589871 GXU589865:GXU589871 HHQ589865:HHQ589871 HRM589865:HRM589871 IBI589865:IBI589871 ILE589865:ILE589871 IVA589865:IVA589871 JEW589865:JEW589871 JOS589865:JOS589871 JYO589865:JYO589871 KIK589865:KIK589871 KSG589865:KSG589871 LCC589865:LCC589871 LLY589865:LLY589871 LVU589865:LVU589871 MFQ589865:MFQ589871 MPM589865:MPM589871 MZI589865:MZI589871 NJE589865:NJE589871 NTA589865:NTA589871 OCW589865:OCW589871 OMS589865:OMS589871 OWO589865:OWO589871 PGK589865:PGK589871 PQG589865:PQG589871 QAC589865:QAC589871 QJY589865:QJY589871 QTU589865:QTU589871 RDQ589865:RDQ589871 RNM589865:RNM589871 RXI589865:RXI589871 SHE589865:SHE589871 SRA589865:SRA589871 TAW589865:TAW589871 TKS589865:TKS589871 TUO589865:TUO589871 UEK589865:UEK589871 UOG589865:UOG589871 UYC589865:UYC589871 VHY589865:VHY589871 VRU589865:VRU589871 WBQ589865:WBQ589871 WLM589865:WLM589871 WVI589865:WVI589871 A655401:A655407 IW655401:IW655407 SS655401:SS655407 ACO655401:ACO655407 AMK655401:AMK655407 AWG655401:AWG655407 BGC655401:BGC655407 BPY655401:BPY655407 BZU655401:BZU655407 CJQ655401:CJQ655407 CTM655401:CTM655407 DDI655401:DDI655407 DNE655401:DNE655407 DXA655401:DXA655407 EGW655401:EGW655407 EQS655401:EQS655407 FAO655401:FAO655407 FKK655401:FKK655407 FUG655401:FUG655407 GEC655401:GEC655407 GNY655401:GNY655407 GXU655401:GXU655407 HHQ655401:HHQ655407 HRM655401:HRM655407 IBI655401:IBI655407 ILE655401:ILE655407 IVA655401:IVA655407 JEW655401:JEW655407 JOS655401:JOS655407 JYO655401:JYO655407 KIK655401:KIK655407 KSG655401:KSG655407 LCC655401:LCC655407 LLY655401:LLY655407 LVU655401:LVU655407 MFQ655401:MFQ655407 MPM655401:MPM655407 MZI655401:MZI655407 NJE655401:NJE655407 NTA655401:NTA655407 OCW655401:OCW655407 OMS655401:OMS655407 OWO655401:OWO655407 PGK655401:PGK655407 PQG655401:PQG655407 QAC655401:QAC655407 QJY655401:QJY655407 QTU655401:QTU655407 RDQ655401:RDQ655407 RNM655401:RNM655407 RXI655401:RXI655407 SHE655401:SHE655407 SRA655401:SRA655407 TAW655401:TAW655407 TKS655401:TKS655407 TUO655401:TUO655407 UEK655401:UEK655407 UOG655401:UOG655407 UYC655401:UYC655407 VHY655401:VHY655407 VRU655401:VRU655407 WBQ655401:WBQ655407 WLM655401:WLM655407 WVI655401:WVI655407 A720937:A720943 IW720937:IW720943 SS720937:SS720943 ACO720937:ACO720943 AMK720937:AMK720943 AWG720937:AWG720943 BGC720937:BGC720943 BPY720937:BPY720943 BZU720937:BZU720943 CJQ720937:CJQ720943 CTM720937:CTM720943 DDI720937:DDI720943 DNE720937:DNE720943 DXA720937:DXA720943 EGW720937:EGW720943 EQS720937:EQS720943 FAO720937:FAO720943 FKK720937:FKK720943 FUG720937:FUG720943 GEC720937:GEC720943 GNY720937:GNY720943 GXU720937:GXU720943 HHQ720937:HHQ720943 HRM720937:HRM720943 IBI720937:IBI720943 ILE720937:ILE720943 IVA720937:IVA720943 JEW720937:JEW720943 JOS720937:JOS720943 JYO720937:JYO720943 KIK720937:KIK720943 KSG720937:KSG720943 LCC720937:LCC720943 LLY720937:LLY720943 LVU720937:LVU720943 MFQ720937:MFQ720943 MPM720937:MPM720943 MZI720937:MZI720943 NJE720937:NJE720943 NTA720937:NTA720943 OCW720937:OCW720943 OMS720937:OMS720943 OWO720937:OWO720943 PGK720937:PGK720943 PQG720937:PQG720943 QAC720937:QAC720943 QJY720937:QJY720943 QTU720937:QTU720943 RDQ720937:RDQ720943 RNM720937:RNM720943 RXI720937:RXI720943 SHE720937:SHE720943 SRA720937:SRA720943 TAW720937:TAW720943 TKS720937:TKS720943 TUO720937:TUO720943 UEK720937:UEK720943 UOG720937:UOG720943 UYC720937:UYC720943 VHY720937:VHY720943 VRU720937:VRU720943 WBQ720937:WBQ720943 WLM720937:WLM720943 WVI720937:WVI720943 A786473:A786479 IW786473:IW786479 SS786473:SS786479 ACO786473:ACO786479 AMK786473:AMK786479 AWG786473:AWG786479 BGC786473:BGC786479 BPY786473:BPY786479 BZU786473:BZU786479 CJQ786473:CJQ786479 CTM786473:CTM786479 DDI786473:DDI786479 DNE786473:DNE786479 DXA786473:DXA786479 EGW786473:EGW786479 EQS786473:EQS786479 FAO786473:FAO786479 FKK786473:FKK786479 FUG786473:FUG786479 GEC786473:GEC786479 GNY786473:GNY786479 GXU786473:GXU786479 HHQ786473:HHQ786479 HRM786473:HRM786479 IBI786473:IBI786479 ILE786473:ILE786479 IVA786473:IVA786479 JEW786473:JEW786479 JOS786473:JOS786479 JYO786473:JYO786479 KIK786473:KIK786479 KSG786473:KSG786479 LCC786473:LCC786479 LLY786473:LLY786479 LVU786473:LVU786479 MFQ786473:MFQ786479 MPM786473:MPM786479 MZI786473:MZI786479 NJE786473:NJE786479 NTA786473:NTA786479 OCW786473:OCW786479 OMS786473:OMS786479 OWO786473:OWO786479 PGK786473:PGK786479 PQG786473:PQG786479 QAC786473:QAC786479 QJY786473:QJY786479 QTU786473:QTU786479 RDQ786473:RDQ786479 RNM786473:RNM786479 RXI786473:RXI786479 SHE786473:SHE786479 SRA786473:SRA786479 TAW786473:TAW786479 TKS786473:TKS786479 TUO786473:TUO786479 UEK786473:UEK786479 UOG786473:UOG786479 UYC786473:UYC786479 VHY786473:VHY786479 VRU786473:VRU786479 WBQ786473:WBQ786479 WLM786473:WLM786479 WVI786473:WVI786479 A852009:A852015 IW852009:IW852015 SS852009:SS852015 ACO852009:ACO852015 AMK852009:AMK852015 AWG852009:AWG852015 BGC852009:BGC852015 BPY852009:BPY852015 BZU852009:BZU852015 CJQ852009:CJQ852015 CTM852009:CTM852015 DDI852009:DDI852015 DNE852009:DNE852015 DXA852009:DXA852015 EGW852009:EGW852015 EQS852009:EQS852015 FAO852009:FAO852015 FKK852009:FKK852015 FUG852009:FUG852015 GEC852009:GEC852015 GNY852009:GNY852015 GXU852009:GXU852015 HHQ852009:HHQ852015 HRM852009:HRM852015 IBI852009:IBI852015 ILE852009:ILE852015 IVA852009:IVA852015 JEW852009:JEW852015 JOS852009:JOS852015 JYO852009:JYO852015 KIK852009:KIK852015 KSG852009:KSG852015 LCC852009:LCC852015 LLY852009:LLY852015 LVU852009:LVU852015 MFQ852009:MFQ852015 MPM852009:MPM852015 MZI852009:MZI852015 NJE852009:NJE852015 NTA852009:NTA852015 OCW852009:OCW852015 OMS852009:OMS852015 OWO852009:OWO852015 PGK852009:PGK852015 PQG852009:PQG852015 QAC852009:QAC852015 QJY852009:QJY852015 QTU852009:QTU852015 RDQ852009:RDQ852015 RNM852009:RNM852015 RXI852009:RXI852015 SHE852009:SHE852015 SRA852009:SRA852015 TAW852009:TAW852015 TKS852009:TKS852015 TUO852009:TUO852015 UEK852009:UEK852015 UOG852009:UOG852015 UYC852009:UYC852015 VHY852009:VHY852015 VRU852009:VRU852015 WBQ852009:WBQ852015 WLM852009:WLM852015 WVI852009:WVI852015 A917545:A917551 IW917545:IW917551 SS917545:SS917551 ACO917545:ACO917551 AMK917545:AMK917551 AWG917545:AWG917551 BGC917545:BGC917551 BPY917545:BPY917551 BZU917545:BZU917551 CJQ917545:CJQ917551 CTM917545:CTM917551 DDI917545:DDI917551 DNE917545:DNE917551 DXA917545:DXA917551 EGW917545:EGW917551 EQS917545:EQS917551 FAO917545:FAO917551 FKK917545:FKK917551 FUG917545:FUG917551 GEC917545:GEC917551 GNY917545:GNY917551 GXU917545:GXU917551 HHQ917545:HHQ917551 HRM917545:HRM917551 IBI917545:IBI917551 ILE917545:ILE917551 IVA917545:IVA917551 JEW917545:JEW917551 JOS917545:JOS917551 JYO917545:JYO917551 KIK917545:KIK917551 KSG917545:KSG917551 LCC917545:LCC917551 LLY917545:LLY917551 LVU917545:LVU917551 MFQ917545:MFQ917551 MPM917545:MPM917551 MZI917545:MZI917551 NJE917545:NJE917551 NTA917545:NTA917551 OCW917545:OCW917551 OMS917545:OMS917551 OWO917545:OWO917551 PGK917545:PGK917551 PQG917545:PQG917551 QAC917545:QAC917551 QJY917545:QJY917551 QTU917545:QTU917551 RDQ917545:RDQ917551 RNM917545:RNM917551 RXI917545:RXI917551 SHE917545:SHE917551 SRA917545:SRA917551 TAW917545:TAW917551 TKS917545:TKS917551 TUO917545:TUO917551 UEK917545:UEK917551 UOG917545:UOG917551 UYC917545:UYC917551 VHY917545:VHY917551 VRU917545:VRU917551 WBQ917545:WBQ917551 WLM917545:WLM917551 WVI917545:WVI917551 A983081:A983087 IW983081:IW983087 SS983081:SS983087 ACO983081:ACO983087 AMK983081:AMK983087 AWG983081:AWG983087 BGC983081:BGC983087 BPY983081:BPY983087 BZU983081:BZU983087 CJQ983081:CJQ983087 CTM983081:CTM983087 DDI983081:DDI983087 DNE983081:DNE983087 DXA983081:DXA983087 EGW983081:EGW983087 EQS983081:EQS983087 FAO983081:FAO983087 FKK983081:FKK983087 FUG983081:FUG983087 GEC983081:GEC983087 GNY983081:GNY983087 GXU983081:GXU983087 HHQ983081:HHQ983087 HRM983081:HRM983087 IBI983081:IBI983087 ILE983081:ILE983087 IVA983081:IVA983087 JEW983081:JEW983087 JOS983081:JOS983087 JYO983081:JYO983087 KIK983081:KIK983087 KSG983081:KSG983087 LCC983081:LCC983087 LLY983081:LLY983087 LVU983081:LVU983087 MFQ983081:MFQ983087 MPM983081:MPM983087 MZI983081:MZI983087 NJE983081:NJE983087 NTA983081:NTA983087 OCW983081:OCW983087 OMS983081:OMS983087 OWO983081:OWO983087 PGK983081:PGK983087 PQG983081:PQG983087 QAC983081:QAC983087 QJY983081:QJY983087 QTU983081:QTU983087 RDQ983081:RDQ983087 RNM983081:RNM983087 RXI983081:RXI983087 SHE983081:SHE983087 SRA983081:SRA983087 TAW983081:TAW983087 TKS983081:TKS983087 TUO983081:TUO983087 UEK983081:UEK983087 UOG983081:UOG983087 UYC983081:UYC983087 VHY983081:VHY983087 VRU983081:VRU983087 WBQ983081:WBQ983087 WLM983081:WLM983087 WVI983081:WVI983087" xr:uid="{EFB220ED-A50C-4A9A-8168-6C3AA5D645B1}">
      <formula1>$L$5:$L$66</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Project Budget</vt:lpstr>
      <vt:lpstr>Amortization Schedule</vt:lpstr>
      <vt:lpstr>Budget Reallocation Request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Hypolite, George, DFA</dc:creator>
  <cp:lastModifiedBy>Maestas, Mary Ann, DFA</cp:lastModifiedBy>
  <dcterms:created xsi:type="dcterms:W3CDTF">2025-07-02T02:08:43Z</dcterms:created>
  <dcterms:modified xsi:type="dcterms:W3CDTF">2025-07-25T20:56:17Z</dcterms:modified>
</cp:coreProperties>
</file>