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EAU\17-Special Projects\2024\2-Webpage update\1-GF Revenue History Nominal Real\"/>
    </mc:Choice>
  </mc:AlternateContent>
  <xr:revisionPtr revIDLastSave="0" documentId="8_{7B96F8D2-C5D3-45F9-B912-796844E0E6BE}" xr6:coauthVersionLast="47" xr6:coauthVersionMax="47" xr10:uidLastSave="{00000000-0000-0000-0000-000000000000}"/>
  <bookViews>
    <workbookView xWindow="-120" yWindow="-120" windowWidth="29040" windowHeight="15720" xr2:uid="{2F6E51D3-2616-45A5-B330-335376404A74}"/>
  </bookViews>
  <sheets>
    <sheet name="Nominal" sheetId="1" r:id="rId1"/>
    <sheet name="Real Terms" sheetId="2" r:id="rId2"/>
    <sheet name="Moody's CPI Dat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C26" i="2"/>
  <c r="C23" i="2"/>
  <c r="C20" i="2"/>
  <c r="C19" i="2"/>
  <c r="C17" i="2"/>
  <c r="C16" i="2"/>
  <c r="C15" i="2"/>
  <c r="C14" i="2"/>
  <c r="C13" i="2"/>
  <c r="C12" i="2"/>
  <c r="C11" i="2"/>
  <c r="C10" i="2"/>
  <c r="C9" i="2"/>
  <c r="C8" i="2"/>
  <c r="C7" i="2"/>
  <c r="AX26" i="1"/>
  <c r="AX26" i="2" s="1"/>
  <c r="AY26" i="1"/>
  <c r="AY26" i="2" s="1"/>
  <c r="AX20" i="1"/>
  <c r="AX21" i="1" s="1"/>
  <c r="AY20" i="1"/>
  <c r="AY21" i="1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C3" i="2"/>
  <c r="C2" i="2"/>
  <c r="AW20" i="1" l="1"/>
  <c r="AW26" i="1" s="1"/>
  <c r="AW26" i="2" s="1"/>
  <c r="AK23" i="1" l="1"/>
  <c r="AG23" i="1"/>
  <c r="AV20" i="1"/>
  <c r="AW21" i="1" s="1"/>
  <c r="AU20" i="1"/>
  <c r="AT20" i="1"/>
  <c r="AS20" i="1"/>
  <c r="AR20" i="1"/>
  <c r="AQ20" i="1"/>
  <c r="AP20" i="1"/>
  <c r="AN20" i="1"/>
  <c r="AM20" i="1"/>
  <c r="AL20" i="1"/>
  <c r="AK20" i="1"/>
  <c r="AJ20" i="1"/>
  <c r="AI20" i="1"/>
  <c r="AH20" i="1"/>
  <c r="AE20" i="1"/>
  <c r="AD20" i="1"/>
  <c r="AB20" i="1"/>
  <c r="Z20" i="1"/>
  <c r="Y20" i="1"/>
  <c r="X20" i="1"/>
  <c r="W20" i="1"/>
  <c r="W26" i="1" s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G20" i="1"/>
  <c r="F20" i="1"/>
  <c r="E20" i="1"/>
  <c r="D20" i="1"/>
  <c r="C20" i="1"/>
  <c r="AO16" i="1"/>
  <c r="AA16" i="1"/>
  <c r="AO15" i="1"/>
  <c r="AO14" i="1"/>
  <c r="AF14" i="1"/>
  <c r="AC14" i="1"/>
  <c r="AO13" i="1"/>
  <c r="AG13" i="1"/>
  <c r="AF13" i="1"/>
  <c r="AC13" i="1"/>
  <c r="AO12" i="1"/>
  <c r="AO11" i="1"/>
  <c r="H10" i="1"/>
  <c r="AO9" i="1"/>
  <c r="AA8" i="1"/>
  <c r="AO7" i="1"/>
  <c r="V21" i="1" l="1"/>
  <c r="J21" i="1"/>
  <c r="M21" i="1"/>
  <c r="Y21" i="1"/>
  <c r="D21" i="1"/>
  <c r="K21" i="1"/>
  <c r="W21" i="1"/>
  <c r="AM21" i="1"/>
  <c r="N21" i="1"/>
  <c r="Z21" i="1"/>
  <c r="AQ21" i="1"/>
  <c r="AT21" i="1"/>
  <c r="AL21" i="1"/>
  <c r="L21" i="1"/>
  <c r="X21" i="1"/>
  <c r="AN21" i="1"/>
  <c r="O21" i="1"/>
  <c r="AR21" i="1"/>
  <c r="P21" i="1"/>
  <c r="AS21" i="1"/>
  <c r="Q21" i="1"/>
  <c r="AE21" i="1"/>
  <c r="E21" i="1"/>
  <c r="R21" i="1"/>
  <c r="AU21" i="1"/>
  <c r="F21" i="1"/>
  <c r="S21" i="1"/>
  <c r="AI21" i="1"/>
  <c r="AV21" i="1"/>
  <c r="G21" i="1"/>
  <c r="T21" i="1"/>
  <c r="AJ21" i="1"/>
  <c r="U21" i="1"/>
  <c r="AK21" i="1"/>
  <c r="AP26" i="1"/>
  <c r="AQ26" i="1"/>
  <c r="O26" i="1"/>
  <c r="AB26" i="1"/>
  <c r="AR26" i="1"/>
  <c r="M26" i="1"/>
  <c r="N26" i="1"/>
  <c r="C26" i="1"/>
  <c r="P26" i="1"/>
  <c r="AD26" i="1"/>
  <c r="AS26" i="1"/>
  <c r="D26" i="1"/>
  <c r="Q26" i="1"/>
  <c r="AE26" i="1"/>
  <c r="AT26" i="1"/>
  <c r="AN26" i="1"/>
  <c r="Y26" i="1"/>
  <c r="Z26" i="1"/>
  <c r="H20" i="1"/>
  <c r="H21" i="1" s="1"/>
  <c r="E26" i="1"/>
  <c r="R26" i="1"/>
  <c r="AH26" i="1"/>
  <c r="AU26" i="1"/>
  <c r="K26" i="1"/>
  <c r="L26" i="1"/>
  <c r="F26" i="1"/>
  <c r="S26" i="1"/>
  <c r="AI26" i="1"/>
  <c r="AV26" i="1"/>
  <c r="AM26" i="1"/>
  <c r="X26" i="1"/>
  <c r="AG20" i="1"/>
  <c r="AH21" i="1" s="1"/>
  <c r="G26" i="1"/>
  <c r="T26" i="1"/>
  <c r="U26" i="1"/>
  <c r="I26" i="1"/>
  <c r="J26" i="1"/>
  <c r="V26" i="1"/>
  <c r="AA20" i="1"/>
  <c r="AA21" i="1" s="1"/>
  <c r="AF20" i="1"/>
  <c r="AF21" i="1" s="1"/>
  <c r="AK26" i="1"/>
  <c r="AL26" i="1"/>
  <c r="AC20" i="1"/>
  <c r="AC21" i="1" s="1"/>
  <c r="AJ26" i="1"/>
  <c r="AO20" i="1"/>
  <c r="AO21" i="1" s="1"/>
  <c r="AD21" i="1" l="1"/>
  <c r="AB21" i="1"/>
  <c r="AP21" i="1"/>
  <c r="I21" i="1"/>
  <c r="AG21" i="1"/>
  <c r="AG26" i="1"/>
  <c r="AF26" i="1"/>
  <c r="AA26" i="1"/>
  <c r="H26" i="1"/>
  <c r="AO26" i="1"/>
  <c r="AC26" i="1"/>
</calcChain>
</file>

<file path=xl/sharedStrings.xml><?xml version="1.0" encoding="utf-8"?>
<sst xmlns="http://schemas.openxmlformats.org/spreadsheetml/2006/main" count="150" uniqueCount="131">
  <si>
    <t>Fiscal Year*</t>
  </si>
  <si>
    <t>FY78</t>
  </si>
  <si>
    <t>FY79</t>
  </si>
  <si>
    <t>FY80</t>
  </si>
  <si>
    <t>FY81</t>
  </si>
  <si>
    <t>FY82</t>
  </si>
  <si>
    <t>FY83</t>
  </si>
  <si>
    <t>FY84</t>
  </si>
  <si>
    <t>FY85</t>
  </si>
  <si>
    <t>FY86</t>
  </si>
  <si>
    <t>FY87</t>
  </si>
  <si>
    <t>FY88</t>
  </si>
  <si>
    <t>FY89</t>
  </si>
  <si>
    <t>FY90</t>
  </si>
  <si>
    <t>FY91</t>
  </si>
  <si>
    <t>FY92</t>
  </si>
  <si>
    <t>FY93</t>
  </si>
  <si>
    <t>FY94</t>
  </si>
  <si>
    <t>FY95</t>
  </si>
  <si>
    <t>FY96</t>
  </si>
  <si>
    <t>FY97</t>
  </si>
  <si>
    <t>FY98</t>
  </si>
  <si>
    <t>FY99</t>
  </si>
  <si>
    <t>FY00</t>
  </si>
  <si>
    <t>FY01</t>
  </si>
  <si>
    <t>FY02</t>
  </si>
  <si>
    <t>FY03</t>
  </si>
  <si>
    <t>FY04</t>
  </si>
  <si>
    <t>FY05</t>
  </si>
  <si>
    <t>FY06</t>
  </si>
  <si>
    <t>FY07</t>
  </si>
  <si>
    <t>FY08</t>
  </si>
  <si>
    <t>FY09</t>
  </si>
  <si>
    <t>FY10</t>
  </si>
  <si>
    <t>FY11</t>
  </si>
  <si>
    <t>FY12</t>
  </si>
  <si>
    <t>FY13</t>
  </si>
  <si>
    <t>FY14</t>
  </si>
  <si>
    <t>FY15</t>
  </si>
  <si>
    <t>FY16</t>
  </si>
  <si>
    <t xml:space="preserve">FY17 </t>
  </si>
  <si>
    <t>FY18</t>
  </si>
  <si>
    <t>FY19</t>
  </si>
  <si>
    <t>FY20</t>
  </si>
  <si>
    <t>FY21</t>
  </si>
  <si>
    <t>FY22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</si>
  <si>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</si>
  <si>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</si>
  <si>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</si>
  <si>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</si>
  <si>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</si>
  <si>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</si>
  <si>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</si>
  <si>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</si>
  <si>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</si>
  <si>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</si>
  <si>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</si>
  <si>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</si>
  <si>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</si>
  <si>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</si>
  <si>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</si>
  <si>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</si>
  <si>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</si>
  <si>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</si>
  <si>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</si>
  <si>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</si>
  <si>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</si>
  <si>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</si>
  <si>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</si>
  <si>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</si>
  <si>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</si>
  <si>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</si>
  <si>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</si>
  <si>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</si>
  <si>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</si>
  <si>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</si>
  <si>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</si>
  <si>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</si>
  <si>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</si>
  <si>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</si>
  <si>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</si>
  <si>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</si>
  <si>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</si>
  <si>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</si>
  <si>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</si>
  <si>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</si>
  <si>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</si>
  <si>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</si>
  <si>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</si>
  <si>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</si>
  <si>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</si>
  <si>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Amounts in Millions of dollars</t>
  </si>
  <si>
    <t xml:space="preserve">    General Sales Taxes </t>
  </si>
  <si>
    <t xml:space="preserve">    Selective Sales Taxes</t>
  </si>
  <si>
    <t xml:space="preserve">    Individual Income Taxes</t>
  </si>
  <si>
    <t xml:space="preserve">    Corporate Income &amp; Estate Taxes</t>
  </si>
  <si>
    <t xml:space="preserve">    Mineral Production Taxes</t>
  </si>
  <si>
    <t xml:space="preserve">    License Fees</t>
  </si>
  <si>
    <t xml:space="preserve">    Investment Income</t>
  </si>
  <si>
    <t xml:space="preserve">        STO Earnings</t>
  </si>
  <si>
    <t xml:space="preserve">    Rents and Royalties</t>
  </si>
  <si>
    <t xml:space="preserve">    Miscellaneous Receipts</t>
  </si>
  <si>
    <t xml:space="preserve">    Tribal Revenue Sharing </t>
  </si>
  <si>
    <t xml:space="preserve">    Tobacco Settlement Recurring FY03-FY06</t>
  </si>
  <si>
    <t xml:space="preserve">    Reversions/Adjustments</t>
  </si>
  <si>
    <t>Total Recurring Receipts</t>
  </si>
  <si>
    <t>GF Recurring Revenue Growth</t>
  </si>
  <si>
    <t xml:space="preserve">Nonrecurring Receipts </t>
  </si>
  <si>
    <t>FY23</t>
  </si>
  <si>
    <t>2022-23</t>
  </si>
  <si>
    <t>2023-24</t>
  </si>
  <si>
    <t>CPI Data</t>
  </si>
  <si>
    <t>Total Receipts</t>
  </si>
  <si>
    <t>Sources: DFA, CREG, Federal Reserve Economic Data</t>
  </si>
  <si>
    <t>FCPIU.IUSA|01/17/2020|01/17/2021|-2|84446050|197|0|1970-01-01T00:00:00Z||0</t>
  </si>
  <si>
    <t>Mnemonic:</t>
  </si>
  <si>
    <t>FCPIU.IUSA</t>
  </si>
  <si>
    <t>Description:</t>
  </si>
  <si>
    <t>Source:</t>
  </si>
  <si>
    <t>U.S. Bureau of Labor Statistics (BLS); Moody's Analytics Forecasted</t>
  </si>
  <si>
    <t>Native Frequency:</t>
  </si>
  <si>
    <t>QUARTERLY</t>
  </si>
  <si>
    <t>Geography:</t>
  </si>
  <si>
    <t>United States</t>
  </si>
  <si>
    <t>FY24</t>
  </si>
  <si>
    <t>FY25</t>
  </si>
  <si>
    <t>FY26 est</t>
  </si>
  <si>
    <t>2024-2025</t>
  </si>
  <si>
    <t>2025-26</t>
  </si>
  <si>
    <t>Baseline Scenario (March 2026): CPI: Urban Consumer - All Items, (Index 1982-84=100, SA)</t>
  </si>
  <si>
    <t>Amounts in Millions of dollars, in FY25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</si>
</sst>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&quot;$&quot;* #,##0.0_);_(&quot;$&quot;* \(#,##0.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3" applyFont="1" applyAlignment="1">
      <alignment horizontal="left"/>
    </xf>
    <xf numFmtId="1" fontId="3" fillId="0" borderId="0" xfId="3" applyNumberFormat="1" applyFont="1" applyAlignment="1">
      <alignment horizontal="center"/>
    </xf>
    <xf numFmtId="0" fontId="4" fillId="0" borderId="0" xfId="3" applyFont="1" applyAlignment="1">
      <alignment horizontal="center"/>
    </xf>
    <xf numFmtId="0" fontId="2" fillId="0" borderId="0" xfId="3"/>
    <xf numFmtId="164" fontId="0" fillId="0" borderId="0" xfId="4" applyNumberFormat="1" applyFont="1"/>
    <xf numFmtId="165" fontId="0" fillId="0" borderId="0" xfId="5" applyNumberFormat="1" applyFont="1"/>
    <xf numFmtId="165" fontId="0" fillId="0" borderId="0" xfId="5" applyNumberFormat="1" applyFont="1" applyFill="1"/>
    <xf numFmtId="0" fontId="2" fillId="0" borderId="0" xfId="3" applyAlignment="1">
      <alignment horizontal="left"/>
    </xf>
    <xf numFmtId="164" fontId="0" fillId="0" borderId="0" xfId="4" applyNumberFormat="1" applyFont="1" applyFill="1"/>
    <xf numFmtId="0" fontId="2" fillId="0" borderId="0" xfId="3" applyAlignment="1">
      <alignment horizontal="right"/>
    </xf>
    <xf numFmtId="0" fontId="3" fillId="0" borderId="0" xfId="3" applyFont="1"/>
    <xf numFmtId="166" fontId="2" fillId="0" borderId="0" xfId="1" applyNumberFormat="1" applyFont="1" applyFill="1"/>
    <xf numFmtId="164" fontId="0" fillId="0" borderId="0" xfId="2" applyNumberFormat="1" applyFont="1"/>
    <xf numFmtId="166" fontId="0" fillId="0" borderId="0" xfId="1" applyNumberFormat="1" applyFont="1" applyFill="1"/>
    <xf numFmtId="166" fontId="3" fillId="0" borderId="0" xfId="1" applyNumberFormat="1" applyFont="1" applyFill="1"/>
    <xf numFmtId="166" fontId="0" fillId="0" borderId="0" xfId="1" applyNumberFormat="1" applyFont="1"/>
    <xf numFmtId="164" fontId="0" fillId="0" borderId="0" xfId="2" applyNumberFormat="1" applyFont="1" applyFill="1"/>
    <xf numFmtId="164" fontId="3" fillId="0" borderId="0" xfId="2" applyNumberFormat="1" applyFont="1" applyFill="1"/>
    <xf numFmtId="43" fontId="0" fillId="0" borderId="0" xfId="7" applyFont="1"/>
    <xf numFmtId="14" fontId="0" fillId="0" borderId="0" xfId="0" applyNumberFormat="1"/>
  </cellXfs>
  <cellStyles count="8">
    <cellStyle name="Comma" xfId="7" builtinId="3"/>
    <cellStyle name="Comma 2" xfId="5" xr:uid="{B7AB488D-297A-44D8-9728-2DBBBDB47C88}"/>
    <cellStyle name="Currency" xfId="1" builtinId="4"/>
    <cellStyle name="Normal" xfId="0" builtinId="0"/>
    <cellStyle name="Normal 2" xfId="3" xr:uid="{28705F7A-1DAA-4680-8583-8BD9E2A46F89}"/>
    <cellStyle name="Normal 3" xfId="6" xr:uid="{AF90CC77-DB68-41BF-846E-7B7812CDDD50}"/>
    <cellStyle name="Percent" xfId="2" builtinId="5"/>
    <cellStyle name="Percent 2" xfId="4" xr:uid="{B04CB271-B3FD-4932-8B17-EDE51C70340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Recurring Receipts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Nominal!$C$2:$AY$2</c:f>
              <c:strCache>
                <c:ptCount val="49"/>
                <c:pt idx="0">
                  <c:v>FY78</c:v>
                </c:pt>
                <c:pt idx="1">
                  <c:v>FY79</c:v>
                </c:pt>
                <c:pt idx="2">
                  <c:v>FY80</c:v>
                </c:pt>
                <c:pt idx="3">
                  <c:v>FY81</c:v>
                </c:pt>
                <c:pt idx="4">
                  <c:v>FY82</c:v>
                </c:pt>
                <c:pt idx="5">
                  <c:v>FY83</c:v>
                </c:pt>
                <c:pt idx="6">
                  <c:v>FY84</c:v>
                </c:pt>
                <c:pt idx="7">
                  <c:v>FY85</c:v>
                </c:pt>
                <c:pt idx="8">
                  <c:v>FY86</c:v>
                </c:pt>
                <c:pt idx="9">
                  <c:v>FY87</c:v>
                </c:pt>
                <c:pt idx="10">
                  <c:v>FY88</c:v>
                </c:pt>
                <c:pt idx="11">
                  <c:v>FY89</c:v>
                </c:pt>
                <c:pt idx="12">
                  <c:v>FY90</c:v>
                </c:pt>
                <c:pt idx="13">
                  <c:v>FY91</c:v>
                </c:pt>
                <c:pt idx="14">
                  <c:v>FY92</c:v>
                </c:pt>
                <c:pt idx="15">
                  <c:v>FY93</c:v>
                </c:pt>
                <c:pt idx="16">
                  <c:v>FY94</c:v>
                </c:pt>
                <c:pt idx="17">
                  <c:v>FY95</c:v>
                </c:pt>
                <c:pt idx="18">
                  <c:v>FY96</c:v>
                </c:pt>
                <c:pt idx="19">
                  <c:v>FY97</c:v>
                </c:pt>
                <c:pt idx="20">
                  <c:v>FY98</c:v>
                </c:pt>
                <c:pt idx="21">
                  <c:v>FY99</c:v>
                </c:pt>
                <c:pt idx="22">
                  <c:v>FY00</c:v>
                </c:pt>
                <c:pt idx="23">
                  <c:v>FY01</c:v>
                </c:pt>
                <c:pt idx="24">
                  <c:v>FY02</c:v>
                </c:pt>
                <c:pt idx="25">
                  <c:v>FY03</c:v>
                </c:pt>
                <c:pt idx="26">
                  <c:v>FY04</c:v>
                </c:pt>
                <c:pt idx="27">
                  <c:v>FY05</c:v>
                </c:pt>
                <c:pt idx="28">
                  <c:v>FY06</c:v>
                </c:pt>
                <c:pt idx="29">
                  <c:v>FY07</c:v>
                </c:pt>
                <c:pt idx="30">
                  <c:v>FY08</c:v>
                </c:pt>
                <c:pt idx="31">
                  <c:v>FY09</c:v>
                </c:pt>
                <c:pt idx="32">
                  <c:v>FY10</c:v>
                </c:pt>
                <c:pt idx="33">
                  <c:v>FY11</c:v>
                </c:pt>
                <c:pt idx="34">
                  <c:v>FY12</c:v>
                </c:pt>
                <c:pt idx="35">
                  <c:v>FY13</c:v>
                </c:pt>
                <c:pt idx="36">
                  <c:v>FY14</c:v>
                </c:pt>
                <c:pt idx="37">
                  <c:v>FY15</c:v>
                </c:pt>
                <c:pt idx="38">
                  <c:v>FY16</c:v>
                </c:pt>
                <c:pt idx="39">
                  <c:v>FY17 </c:v>
                </c:pt>
                <c:pt idx="40">
                  <c:v>FY18</c:v>
                </c:pt>
                <c:pt idx="41">
                  <c:v>FY19</c:v>
                </c:pt>
                <c:pt idx="42">
                  <c:v>FY20</c:v>
                </c:pt>
                <c:pt idx="43">
                  <c:v>FY21</c:v>
                </c:pt>
                <c:pt idx="44">
                  <c:v>FY22</c:v>
                </c:pt>
                <c:pt idx="45">
                  <c:v>FY23</c:v>
                </c:pt>
                <c:pt idx="46">
                  <c:v>FY24</c:v>
                </c:pt>
                <c:pt idx="47">
                  <c:v>FY25</c:v>
                </c:pt>
                <c:pt idx="48">
                  <c:v>FY26 est</c:v>
                </c:pt>
              </c:strCache>
            </c:strRef>
          </c:cat>
          <c:val>
            <c:numRef>
              <c:f>Nominal!$C$20:$AY$20</c:f>
              <c:numCache>
                <c:formatCode>_("$"* #,##0.0_);_("$"* \(#,##0.0\);_("$"* "-"??_);_(@_)</c:formatCode>
                <c:ptCount val="49"/>
                <c:pt idx="0">
                  <c:v>597.41599999999994</c:v>
                </c:pt>
                <c:pt idx="1">
                  <c:v>706.75900000000013</c:v>
                </c:pt>
                <c:pt idx="2">
                  <c:v>863.21</c:v>
                </c:pt>
                <c:pt idx="3">
                  <c:v>1063.2719999999999</c:v>
                </c:pt>
                <c:pt idx="4">
                  <c:v>1136.665</c:v>
                </c:pt>
                <c:pt idx="5">
                  <c:v>1067.6849999999999</c:v>
                </c:pt>
                <c:pt idx="6">
                  <c:v>1204.904</c:v>
                </c:pt>
                <c:pt idx="7">
                  <c:v>1336.0300000000002</c:v>
                </c:pt>
                <c:pt idx="8">
                  <c:v>1407.271</c:v>
                </c:pt>
                <c:pt idx="9">
                  <c:v>1463.6180000000002</c:v>
                </c:pt>
                <c:pt idx="10">
                  <c:v>1562.3960000000002</c:v>
                </c:pt>
                <c:pt idx="11">
                  <c:v>1708.2679999999996</c:v>
                </c:pt>
                <c:pt idx="12">
                  <c:v>1790.5009999999997</c:v>
                </c:pt>
                <c:pt idx="13">
                  <c:v>1908.2180000000001</c:v>
                </c:pt>
                <c:pt idx="14">
                  <c:v>2043.4353000000001</c:v>
                </c:pt>
                <c:pt idx="15">
                  <c:v>2258.1521000000002</c:v>
                </c:pt>
                <c:pt idx="16">
                  <c:v>2546.6511999999998</c:v>
                </c:pt>
                <c:pt idx="17">
                  <c:v>2642.9726999999998</c:v>
                </c:pt>
                <c:pt idx="18">
                  <c:v>2754.6671000000001</c:v>
                </c:pt>
                <c:pt idx="19">
                  <c:v>2965.0680000000007</c:v>
                </c:pt>
                <c:pt idx="20">
                  <c:v>3179.9458999999997</c:v>
                </c:pt>
                <c:pt idx="21">
                  <c:v>3152.2064660000001</c:v>
                </c:pt>
                <c:pt idx="22">
                  <c:v>3370.5428022900005</c:v>
                </c:pt>
                <c:pt idx="23">
                  <c:v>3990.5429000000004</c:v>
                </c:pt>
                <c:pt idx="24">
                  <c:v>3847.3136602650002</c:v>
                </c:pt>
                <c:pt idx="25">
                  <c:v>3891.0675897390001</c:v>
                </c:pt>
                <c:pt idx="26">
                  <c:v>4282.9956849199998</c:v>
                </c:pt>
                <c:pt idx="27">
                  <c:v>4906.2586799399996</c:v>
                </c:pt>
                <c:pt idx="28">
                  <c:v>5579.5994237300001</c:v>
                </c:pt>
                <c:pt idx="29">
                  <c:v>5774.4973404000002</c:v>
                </c:pt>
                <c:pt idx="30">
                  <c:v>6015.4712659099996</c:v>
                </c:pt>
                <c:pt idx="31">
                  <c:v>5319.7423266199994</c:v>
                </c:pt>
                <c:pt idx="32">
                  <c:v>4798.603475259999</c:v>
                </c:pt>
                <c:pt idx="33">
                  <c:v>5407.7706166799999</c:v>
                </c:pt>
                <c:pt idx="34">
                  <c:v>5802.3846633700005</c:v>
                </c:pt>
                <c:pt idx="35">
                  <c:v>5708</c:v>
                </c:pt>
                <c:pt idx="36">
                  <c:v>6040.1033756599991</c:v>
                </c:pt>
                <c:pt idx="37">
                  <c:v>6194.8999999999987</c:v>
                </c:pt>
                <c:pt idx="38">
                  <c:v>5711.0167720799991</c:v>
                </c:pt>
                <c:pt idx="39">
                  <c:v>5885.5</c:v>
                </c:pt>
                <c:pt idx="40">
                  <c:v>6816.5037928500014</c:v>
                </c:pt>
                <c:pt idx="41">
                  <c:v>8009.4999999999991</c:v>
                </c:pt>
                <c:pt idx="42">
                  <c:v>7860.5999999999995</c:v>
                </c:pt>
                <c:pt idx="43">
                  <c:v>8085.3</c:v>
                </c:pt>
                <c:pt idx="44">
                  <c:v>9675.0999999999985</c:v>
                </c:pt>
                <c:pt idx="45">
                  <c:v>11588.9389784</c:v>
                </c:pt>
                <c:pt idx="46">
                  <c:v>13040.367313119999</c:v>
                </c:pt>
                <c:pt idx="47">
                  <c:v>13595.685014879999</c:v>
                </c:pt>
                <c:pt idx="48">
                  <c:v>13383.096670609328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4-4A58-8127-2D1AC91F3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1188560"/>
        <c:axId val="521175600"/>
      </c:lineChart>
      <c:catAx>
        <c:axId val="52118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175600"/>
        <c:crosses val="autoZero"/>
        <c:auto val="1"/>
        <c:lblAlgn val="ctr"/>
        <c:lblOffset val="100"/>
        <c:noMultiLvlLbl val="0"/>
      </c:catAx>
      <c:valAx>
        <c:axId val="521175600"/>
        <c:scaling>
          <c:orientation val="minMax"/>
        </c:scaling>
        <c:delete val="0"/>
        <c:axPos val="l"/>
        <c:numFmt formatCode="_(&quot;$&quot;* #,##0.0_);_(&quot;$&quot;* \(#,##0.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188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Nominal!$B$7</c:f>
              <c:strCache>
                <c:ptCount val="1"/>
                <c:pt idx="0">
                  <c:v>    General Sales Taxes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Nominal!$C$2:$AW$3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Nominal!$C$7:$AW$7</c:f>
              <c:numCache>
                <c:formatCode>_("$"* #,##0.0_);_("$"* \(#,##0.0\);_("$"* "-"??_);_(@_)</c:formatCode>
                <c:ptCount val="47"/>
                <c:pt idx="0">
                  <c:v>253.40700000000001</c:v>
                </c:pt>
                <c:pt idx="1">
                  <c:v>279.41800000000001</c:v>
                </c:pt>
                <c:pt idx="2">
                  <c:v>321.13799999999998</c:v>
                </c:pt>
                <c:pt idx="3">
                  <c:v>385.66699999999997</c:v>
                </c:pt>
                <c:pt idx="4">
                  <c:v>352.87</c:v>
                </c:pt>
                <c:pt idx="5">
                  <c:v>336.99599999999998</c:v>
                </c:pt>
                <c:pt idx="6">
                  <c:v>409.08600000000001</c:v>
                </c:pt>
                <c:pt idx="7">
                  <c:v>444.21699999999998</c:v>
                </c:pt>
                <c:pt idx="8">
                  <c:v>466.81599999999997</c:v>
                </c:pt>
                <c:pt idx="9">
                  <c:v>533.70000000000005</c:v>
                </c:pt>
                <c:pt idx="10">
                  <c:v>566.03399999999999</c:v>
                </c:pt>
                <c:pt idx="11">
                  <c:v>606.721</c:v>
                </c:pt>
                <c:pt idx="12">
                  <c:v>639.40700000000004</c:v>
                </c:pt>
                <c:pt idx="13">
                  <c:v>734.85500000000002</c:v>
                </c:pt>
                <c:pt idx="14">
                  <c:v>767.12199999999996</c:v>
                </c:pt>
                <c:pt idx="15">
                  <c:v>850.35</c:v>
                </c:pt>
                <c:pt idx="16">
                  <c:v>909.85299999999995</c:v>
                </c:pt>
                <c:pt idx="17">
                  <c:v>982.05100000000004</c:v>
                </c:pt>
                <c:pt idx="18">
                  <c:v>1020.739</c:v>
                </c:pt>
                <c:pt idx="19">
                  <c:v>1070.615</c:v>
                </c:pt>
                <c:pt idx="20">
                  <c:v>1120.933</c:v>
                </c:pt>
                <c:pt idx="21">
                  <c:v>1152.9780000000001</c:v>
                </c:pt>
                <c:pt idx="22">
                  <c:v>1173.606</c:v>
                </c:pt>
                <c:pt idx="23">
                  <c:v>1290.0174</c:v>
                </c:pt>
                <c:pt idx="24">
                  <c:v>1310.2905540300001</c:v>
                </c:pt>
                <c:pt idx="25">
                  <c:v>1374.8670256600001</c:v>
                </c:pt>
                <c:pt idx="26">
                  <c:v>1443.2795267399999</c:v>
                </c:pt>
                <c:pt idx="27">
                  <c:v>1556.59994267</c:v>
                </c:pt>
                <c:pt idx="28">
                  <c:v>1741.67356653</c:v>
                </c:pt>
                <c:pt idx="29">
                  <c:v>1901.84167041</c:v>
                </c:pt>
                <c:pt idx="30">
                  <c:v>1922.9213999999999</c:v>
                </c:pt>
                <c:pt idx="31">
                  <c:v>1901.8929673299999</c:v>
                </c:pt>
                <c:pt idx="32">
                  <c:v>1685.3024134699999</c:v>
                </c:pt>
                <c:pt idx="33">
                  <c:v>1891.5913917299999</c:v>
                </c:pt>
                <c:pt idx="34">
                  <c:v>1990.5350901700001</c:v>
                </c:pt>
                <c:pt idx="35">
                  <c:v>1968.6</c:v>
                </c:pt>
                <c:pt idx="36">
                  <c:v>2070.4042643799999</c:v>
                </c:pt>
                <c:pt idx="37">
                  <c:v>2167</c:v>
                </c:pt>
                <c:pt idx="38">
                  <c:v>2022.29743904</c:v>
                </c:pt>
                <c:pt idx="39">
                  <c:v>2062.1</c:v>
                </c:pt>
                <c:pt idx="40">
                  <c:v>2437.1839135700002</c:v>
                </c:pt>
                <c:pt idx="41">
                  <c:v>2737.7</c:v>
                </c:pt>
                <c:pt idx="42">
                  <c:v>3005.6</c:v>
                </c:pt>
                <c:pt idx="43">
                  <c:v>2914.2</c:v>
                </c:pt>
                <c:pt idx="44">
                  <c:v>3491</c:v>
                </c:pt>
                <c:pt idx="45">
                  <c:v>4045.1981964099996</c:v>
                </c:pt>
                <c:pt idx="46">
                  <c:v>4131.7313519999998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C-4C6C-A698-156227B68E7A}"/>
            </c:ext>
          </c:extLst>
        </c:ser>
        <c:ser>
          <c:idx val="1"/>
          <c:order val="1"/>
          <c:tx>
            <c:strRef>
              <c:f>Nominal!$B$8</c:f>
              <c:strCache>
                <c:ptCount val="1"/>
                <c:pt idx="0">
                  <c:v>    Selective Sales Taxes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Nominal!$C$2:$AW$3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Nominal!$C$8:$AW$8</c:f>
              <c:numCache>
                <c:formatCode>_("$"* #,##0.0_);_("$"* \(#,##0.0\);_("$"* "-"??_);_(@_)</c:formatCode>
                <c:ptCount val="47"/>
                <c:pt idx="0">
                  <c:v>53.122</c:v>
                </c:pt>
                <c:pt idx="1">
                  <c:v>56.073999999999998</c:v>
                </c:pt>
                <c:pt idx="2">
                  <c:v>54.387</c:v>
                </c:pt>
                <c:pt idx="3">
                  <c:v>41.393999999999998</c:v>
                </c:pt>
                <c:pt idx="4">
                  <c:v>40.338000000000001</c:v>
                </c:pt>
                <c:pt idx="5">
                  <c:v>44.874000000000002</c:v>
                </c:pt>
                <c:pt idx="6">
                  <c:v>49.066000000000003</c:v>
                </c:pt>
                <c:pt idx="7">
                  <c:v>58.02</c:v>
                </c:pt>
                <c:pt idx="8">
                  <c:v>57.008000000000003</c:v>
                </c:pt>
                <c:pt idx="9">
                  <c:v>61.097000000000001</c:v>
                </c:pt>
                <c:pt idx="10">
                  <c:v>77.875</c:v>
                </c:pt>
                <c:pt idx="11">
                  <c:v>76.88</c:v>
                </c:pt>
                <c:pt idx="12">
                  <c:v>76.143000000000001</c:v>
                </c:pt>
                <c:pt idx="13">
                  <c:v>78.424000000000007</c:v>
                </c:pt>
                <c:pt idx="14">
                  <c:v>106.577</c:v>
                </c:pt>
                <c:pt idx="15">
                  <c:v>122.1814</c:v>
                </c:pt>
                <c:pt idx="16">
                  <c:v>210.29420000000002</c:v>
                </c:pt>
                <c:pt idx="17">
                  <c:v>220.1396</c:v>
                </c:pt>
                <c:pt idx="18">
                  <c:v>209.4221</c:v>
                </c:pt>
                <c:pt idx="19">
                  <c:v>210.4571</c:v>
                </c:pt>
                <c:pt idx="20">
                  <c:v>218.94300000000001</c:v>
                </c:pt>
                <c:pt idx="21">
                  <c:v>215.2</c:v>
                </c:pt>
                <c:pt idx="22">
                  <c:v>241.48339999999999</c:v>
                </c:pt>
                <c:pt idx="23">
                  <c:v>246.79390000000001</c:v>
                </c:pt>
                <c:pt idx="24">
                  <c:v>271.64644199999998</c:v>
                </c:pt>
                <c:pt idx="25">
                  <c:v>276.74599999999998</c:v>
                </c:pt>
                <c:pt idx="26">
                  <c:v>354.55571364999997</c:v>
                </c:pt>
                <c:pt idx="27">
                  <c:v>389.79458174000001</c:v>
                </c:pt>
                <c:pt idx="28">
                  <c:v>405.39550594999997</c:v>
                </c:pt>
                <c:pt idx="29">
                  <c:v>413.26333525000001</c:v>
                </c:pt>
                <c:pt idx="30">
                  <c:v>401.82855570999999</c:v>
                </c:pt>
                <c:pt idx="31">
                  <c:v>405.01977728000003</c:v>
                </c:pt>
                <c:pt idx="32">
                  <c:v>372.87311397000002</c:v>
                </c:pt>
                <c:pt idx="33">
                  <c:v>440.93275984000002</c:v>
                </c:pt>
                <c:pt idx="34">
                  <c:v>437.49068122</c:v>
                </c:pt>
                <c:pt idx="35">
                  <c:v>429.1</c:v>
                </c:pt>
                <c:pt idx="36">
                  <c:v>443.85740265999999</c:v>
                </c:pt>
                <c:pt idx="37">
                  <c:v>488.5</c:v>
                </c:pt>
                <c:pt idx="38">
                  <c:v>531.5</c:v>
                </c:pt>
                <c:pt idx="39">
                  <c:v>543.4</c:v>
                </c:pt>
                <c:pt idx="40">
                  <c:v>525.90329972000006</c:v>
                </c:pt>
                <c:pt idx="41">
                  <c:v>543.20000000000005</c:v>
                </c:pt>
                <c:pt idx="42">
                  <c:v>563.79999999999995</c:v>
                </c:pt>
                <c:pt idx="43">
                  <c:v>624</c:v>
                </c:pt>
                <c:pt idx="44">
                  <c:v>664.7</c:v>
                </c:pt>
                <c:pt idx="45">
                  <c:v>763.68586263999998</c:v>
                </c:pt>
                <c:pt idx="46">
                  <c:v>744.27130800000054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6C-4C6C-A698-156227B68E7A}"/>
            </c:ext>
          </c:extLst>
        </c:ser>
        <c:ser>
          <c:idx val="2"/>
          <c:order val="2"/>
          <c:tx>
            <c:strRef>
              <c:f>Nominal!$B$9</c:f>
              <c:strCache>
                <c:ptCount val="1"/>
                <c:pt idx="0">
                  <c:v>    Individual Income Taxes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Nominal!$C$2:$AW$3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Nominal!$C$9:$AW$9</c:f>
              <c:numCache>
                <c:formatCode>_("$"* #,##0.0_);_("$"* \(#,##0.0\);_("$"* "-"??_);_(@_)</c:formatCode>
                <c:ptCount val="47"/>
                <c:pt idx="0">
                  <c:v>39.765999999999998</c:v>
                </c:pt>
                <c:pt idx="1">
                  <c:v>68.549000000000007</c:v>
                </c:pt>
                <c:pt idx="2">
                  <c:v>46.844999999999999</c:v>
                </c:pt>
                <c:pt idx="3">
                  <c:v>74.38</c:v>
                </c:pt>
                <c:pt idx="4">
                  <c:v>15.518000000000001</c:v>
                </c:pt>
                <c:pt idx="5">
                  <c:v>15.911</c:v>
                </c:pt>
                <c:pt idx="6">
                  <c:v>73.376999999999995</c:v>
                </c:pt>
                <c:pt idx="7">
                  <c:v>84.352999999999994</c:v>
                </c:pt>
                <c:pt idx="8">
                  <c:v>100.673</c:v>
                </c:pt>
                <c:pt idx="9">
                  <c:v>241.017</c:v>
                </c:pt>
                <c:pt idx="10">
                  <c:v>299.74599999999998</c:v>
                </c:pt>
                <c:pt idx="11">
                  <c:v>350.16399999999999</c:v>
                </c:pt>
                <c:pt idx="12">
                  <c:v>360.101</c:v>
                </c:pt>
                <c:pt idx="13">
                  <c:v>394.90100000000001</c:v>
                </c:pt>
                <c:pt idx="14">
                  <c:v>441.12009999999998</c:v>
                </c:pt>
                <c:pt idx="15">
                  <c:v>492.2217</c:v>
                </c:pt>
                <c:pt idx="16">
                  <c:v>562.70609999999999</c:v>
                </c:pt>
                <c:pt idx="17">
                  <c:v>588.55409999999995</c:v>
                </c:pt>
                <c:pt idx="18">
                  <c:v>634.572</c:v>
                </c:pt>
                <c:pt idx="19">
                  <c:v>675.55250000000001</c:v>
                </c:pt>
                <c:pt idx="20">
                  <c:v>797.20240000000001</c:v>
                </c:pt>
                <c:pt idx="21">
                  <c:v>803.28087599999992</c:v>
                </c:pt>
                <c:pt idx="22">
                  <c:v>867.43370228999993</c:v>
                </c:pt>
                <c:pt idx="23">
                  <c:v>906.09390000000008</c:v>
                </c:pt>
                <c:pt idx="24">
                  <c:v>1025.7471025</c:v>
                </c:pt>
                <c:pt idx="25">
                  <c:v>923.11320465999995</c:v>
                </c:pt>
                <c:pt idx="26">
                  <c:v>1007.24839983</c:v>
                </c:pt>
                <c:pt idx="27">
                  <c:v>1086.0149286000001</c:v>
                </c:pt>
                <c:pt idx="28">
                  <c:v>1123.9541119900002</c:v>
                </c:pt>
                <c:pt idx="29">
                  <c:v>1180.2023501300002</c:v>
                </c:pt>
                <c:pt idx="30">
                  <c:v>1213.5207</c:v>
                </c:pt>
                <c:pt idx="31">
                  <c:v>958.46781763000001</c:v>
                </c:pt>
                <c:pt idx="32">
                  <c:v>956.56051764999995</c:v>
                </c:pt>
                <c:pt idx="33">
                  <c:v>1060.92221</c:v>
                </c:pt>
                <c:pt idx="34">
                  <c:v>1150.46797844</c:v>
                </c:pt>
                <c:pt idx="35">
                  <c:v>1240.9000000000001</c:v>
                </c:pt>
                <c:pt idx="36">
                  <c:v>1254.9396116200001</c:v>
                </c:pt>
                <c:pt idx="37">
                  <c:v>1339.7</c:v>
                </c:pt>
                <c:pt idx="38">
                  <c:v>1327.2075044999999</c:v>
                </c:pt>
                <c:pt idx="39">
                  <c:v>1380.7</c:v>
                </c:pt>
                <c:pt idx="40">
                  <c:v>1519</c:v>
                </c:pt>
                <c:pt idx="41">
                  <c:v>1672</c:v>
                </c:pt>
                <c:pt idx="42">
                  <c:v>1691.9</c:v>
                </c:pt>
                <c:pt idx="43">
                  <c:v>1904.1</c:v>
                </c:pt>
                <c:pt idx="44">
                  <c:v>2327.6</c:v>
                </c:pt>
                <c:pt idx="45">
                  <c:v>2514.1349160899999</c:v>
                </c:pt>
                <c:pt idx="46">
                  <c:v>2193.2144020000001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6C-4C6C-A698-156227B68E7A}"/>
            </c:ext>
          </c:extLst>
        </c:ser>
        <c:ser>
          <c:idx val="3"/>
          <c:order val="3"/>
          <c:tx>
            <c:strRef>
              <c:f>Nominal!$B$10</c:f>
              <c:strCache>
                <c:ptCount val="1"/>
                <c:pt idx="0">
                  <c:v>    Corporate Income &amp; Estate Taxes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Nominal!$C$2:$AW$3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Nominal!$C$10:$AW$10</c:f>
              <c:numCache>
                <c:formatCode>_("$"* #,##0.0_);_("$"* \(#,##0.0\);_("$"* "-"??_);_(@_)</c:formatCode>
                <c:ptCount val="47"/>
                <c:pt idx="0">
                  <c:v>40.308</c:v>
                </c:pt>
                <c:pt idx="1">
                  <c:v>37.747</c:v>
                </c:pt>
                <c:pt idx="2">
                  <c:v>44.37</c:v>
                </c:pt>
                <c:pt idx="3">
                  <c:v>52.097000000000001</c:v>
                </c:pt>
                <c:pt idx="4">
                  <c:v>58.948999999999998</c:v>
                </c:pt>
                <c:pt idx="5">
                  <c:v>65.798999999999992</c:v>
                </c:pt>
                <c:pt idx="6">
                  <c:v>47.332999999999998</c:v>
                </c:pt>
                <c:pt idx="7">
                  <c:v>67.915999999999997</c:v>
                </c:pt>
                <c:pt idx="8">
                  <c:v>79.772000000000006</c:v>
                </c:pt>
                <c:pt idx="9">
                  <c:v>102.517</c:v>
                </c:pt>
                <c:pt idx="10">
                  <c:v>53.668999999999997</c:v>
                </c:pt>
                <c:pt idx="11">
                  <c:v>83.048000000000002</c:v>
                </c:pt>
                <c:pt idx="12">
                  <c:v>91.403999999999996</c:v>
                </c:pt>
                <c:pt idx="13">
                  <c:v>55.593000000000004</c:v>
                </c:pt>
                <c:pt idx="14">
                  <c:v>89.409199999999998</c:v>
                </c:pt>
                <c:pt idx="15">
                  <c:v>103.36799999999999</c:v>
                </c:pt>
                <c:pt idx="16">
                  <c:v>133.9759</c:v>
                </c:pt>
                <c:pt idx="17">
                  <c:v>159.30500000000001</c:v>
                </c:pt>
                <c:pt idx="18">
                  <c:v>173.47</c:v>
                </c:pt>
                <c:pt idx="19">
                  <c:v>188.60340000000002</c:v>
                </c:pt>
                <c:pt idx="20">
                  <c:v>192.09649999999999</c:v>
                </c:pt>
                <c:pt idx="21">
                  <c:v>182.64459000000002</c:v>
                </c:pt>
                <c:pt idx="22">
                  <c:v>177.13900000000001</c:v>
                </c:pt>
                <c:pt idx="23">
                  <c:v>244.01560000000001</c:v>
                </c:pt>
                <c:pt idx="24">
                  <c:v>162.858221165</c:v>
                </c:pt>
                <c:pt idx="25">
                  <c:v>117.089</c:v>
                </c:pt>
                <c:pt idx="26">
                  <c:v>145.88416100000001</c:v>
                </c:pt>
                <c:pt idx="27">
                  <c:v>247.38753521000001</c:v>
                </c:pt>
                <c:pt idx="28">
                  <c:v>380.32283564999994</c:v>
                </c:pt>
                <c:pt idx="29">
                  <c:v>459.95886969000003</c:v>
                </c:pt>
                <c:pt idx="30">
                  <c:v>354.59870000000001</c:v>
                </c:pt>
                <c:pt idx="31">
                  <c:v>162.52199831000001</c:v>
                </c:pt>
                <c:pt idx="32">
                  <c:v>125.10016868</c:v>
                </c:pt>
                <c:pt idx="33">
                  <c:v>229.82940571</c:v>
                </c:pt>
                <c:pt idx="34">
                  <c:v>281.04753574</c:v>
                </c:pt>
                <c:pt idx="35">
                  <c:v>267.2</c:v>
                </c:pt>
                <c:pt idx="36">
                  <c:v>196.79377199999999</c:v>
                </c:pt>
                <c:pt idx="37">
                  <c:v>254.5</c:v>
                </c:pt>
                <c:pt idx="38">
                  <c:v>118.50328399</c:v>
                </c:pt>
                <c:pt idx="39">
                  <c:v>70.2</c:v>
                </c:pt>
                <c:pt idx="40">
                  <c:v>106.6</c:v>
                </c:pt>
                <c:pt idx="41">
                  <c:v>122.8</c:v>
                </c:pt>
                <c:pt idx="42">
                  <c:v>63.2</c:v>
                </c:pt>
                <c:pt idx="43">
                  <c:v>149.69999999999999</c:v>
                </c:pt>
                <c:pt idx="44">
                  <c:v>343.9</c:v>
                </c:pt>
                <c:pt idx="45">
                  <c:v>439.09999999999997</c:v>
                </c:pt>
                <c:pt idx="46">
                  <c:v>627.15002700000002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6C-4C6C-A698-156227B68E7A}"/>
            </c:ext>
          </c:extLst>
        </c:ser>
        <c:ser>
          <c:idx val="4"/>
          <c:order val="4"/>
          <c:tx>
            <c:strRef>
              <c:f>Nominal!$B$11</c:f>
              <c:strCache>
                <c:ptCount val="1"/>
                <c:pt idx="0">
                  <c:v>    Mineral Production Taxes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Nominal!$C$2:$AW$3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Nominal!$C$11:$AW$11</c:f>
              <c:numCache>
                <c:formatCode>_("$"* #,##0.0_);_("$"* \(#,##0.0\);_("$"* "-"??_);_(@_)</c:formatCode>
                <c:ptCount val="47"/>
                <c:pt idx="0">
                  <c:v>51.91</c:v>
                </c:pt>
                <c:pt idx="1">
                  <c:v>58.478999999999999</c:v>
                </c:pt>
                <c:pt idx="2">
                  <c:v>86.941999999999993</c:v>
                </c:pt>
                <c:pt idx="3">
                  <c:v>109.97799999999999</c:v>
                </c:pt>
                <c:pt idx="4">
                  <c:v>132.70599999999999</c:v>
                </c:pt>
                <c:pt idx="5">
                  <c:v>123.04300000000001</c:v>
                </c:pt>
                <c:pt idx="6">
                  <c:v>140.98099999999999</c:v>
                </c:pt>
                <c:pt idx="7">
                  <c:v>151.63800000000001</c:v>
                </c:pt>
                <c:pt idx="8">
                  <c:v>138.185</c:v>
                </c:pt>
                <c:pt idx="9">
                  <c:v>73.159000000000006</c:v>
                </c:pt>
                <c:pt idx="10">
                  <c:v>92.447999999999993</c:v>
                </c:pt>
                <c:pt idx="11">
                  <c:v>87.347999999999999</c:v>
                </c:pt>
                <c:pt idx="12">
                  <c:v>94.311000000000007</c:v>
                </c:pt>
                <c:pt idx="13">
                  <c:v>105.01600000000001</c:v>
                </c:pt>
                <c:pt idx="14">
                  <c:v>104.74299999999999</c:v>
                </c:pt>
                <c:pt idx="15">
                  <c:v>124.91</c:v>
                </c:pt>
                <c:pt idx="16">
                  <c:v>141.26400000000001</c:v>
                </c:pt>
                <c:pt idx="17">
                  <c:v>128.309</c:v>
                </c:pt>
                <c:pt idx="18">
                  <c:v>143.072</c:v>
                </c:pt>
                <c:pt idx="19">
                  <c:v>181.62299999999999</c:v>
                </c:pt>
                <c:pt idx="20">
                  <c:v>183.941</c:v>
                </c:pt>
                <c:pt idx="21">
                  <c:v>132.84700000000001</c:v>
                </c:pt>
                <c:pt idx="22">
                  <c:v>194.51739999999998</c:v>
                </c:pt>
                <c:pt idx="23">
                  <c:v>363.52070000000003</c:v>
                </c:pt>
                <c:pt idx="24">
                  <c:v>241.51054310000001</c:v>
                </c:pt>
                <c:pt idx="25">
                  <c:v>268.41062864000003</c:v>
                </c:pt>
                <c:pt idx="26">
                  <c:v>329.55919191000004</c:v>
                </c:pt>
                <c:pt idx="27">
                  <c:v>426.99764668</c:v>
                </c:pt>
                <c:pt idx="28">
                  <c:v>541.79689635</c:v>
                </c:pt>
                <c:pt idx="29">
                  <c:v>486.56463097</c:v>
                </c:pt>
                <c:pt idx="30">
                  <c:v>625.93679999999995</c:v>
                </c:pt>
                <c:pt idx="31">
                  <c:v>440.19134217999999</c:v>
                </c:pt>
                <c:pt idx="32">
                  <c:v>390.7017128</c:v>
                </c:pt>
                <c:pt idx="33">
                  <c:v>423.79626999999999</c:v>
                </c:pt>
                <c:pt idx="34">
                  <c:v>456.401793</c:v>
                </c:pt>
                <c:pt idx="35">
                  <c:v>438.4</c:v>
                </c:pt>
                <c:pt idx="36">
                  <c:v>557.11316299999999</c:v>
                </c:pt>
                <c:pt idx="37">
                  <c:v>427.5</c:v>
                </c:pt>
                <c:pt idx="38">
                  <c:v>279.75055567999999</c:v>
                </c:pt>
                <c:pt idx="39">
                  <c:v>341.6</c:v>
                </c:pt>
                <c:pt idx="40">
                  <c:v>493.08111609000002</c:v>
                </c:pt>
                <c:pt idx="41">
                  <c:v>424.2</c:v>
                </c:pt>
                <c:pt idx="42">
                  <c:v>440.1</c:v>
                </c:pt>
                <c:pt idx="43">
                  <c:v>477.3</c:v>
                </c:pt>
                <c:pt idx="44">
                  <c:v>644.20000000000005</c:v>
                </c:pt>
                <c:pt idx="45">
                  <c:v>992.26103392000005</c:v>
                </c:pt>
                <c:pt idx="46">
                  <c:v>1312.9653560000002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6C-4C6C-A698-156227B68E7A}"/>
            </c:ext>
          </c:extLst>
        </c:ser>
        <c:ser>
          <c:idx val="5"/>
          <c:order val="5"/>
          <c:tx>
            <c:strRef>
              <c:f>Nominal!$B$12</c:f>
              <c:strCache>
                <c:ptCount val="1"/>
                <c:pt idx="0">
                  <c:v>    License Fees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Nominal!$C$2:$AW$3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Nominal!$C$12:$AW$12</c:f>
              <c:numCache>
                <c:formatCode>_("$"* #,##0.0_);_("$"* \(#,##0.0\);_("$"* "-"??_);_(@_)</c:formatCode>
                <c:ptCount val="47"/>
                <c:pt idx="0">
                  <c:v>19.050999999999998</c:v>
                </c:pt>
                <c:pt idx="1">
                  <c:v>20.027000000000001</c:v>
                </c:pt>
                <c:pt idx="2">
                  <c:v>25.702999999999999</c:v>
                </c:pt>
                <c:pt idx="3">
                  <c:v>10.62</c:v>
                </c:pt>
                <c:pt idx="4">
                  <c:v>9.8130000000000006</c:v>
                </c:pt>
                <c:pt idx="5">
                  <c:v>11.154999999999999</c:v>
                </c:pt>
                <c:pt idx="6">
                  <c:v>12.442</c:v>
                </c:pt>
                <c:pt idx="7">
                  <c:v>13.577</c:v>
                </c:pt>
                <c:pt idx="8">
                  <c:v>16.120999999999999</c:v>
                </c:pt>
                <c:pt idx="9">
                  <c:v>16.391999999999999</c:v>
                </c:pt>
                <c:pt idx="10">
                  <c:v>12.477</c:v>
                </c:pt>
                <c:pt idx="11">
                  <c:v>5.798</c:v>
                </c:pt>
                <c:pt idx="12">
                  <c:v>6.8410000000000002</c:v>
                </c:pt>
                <c:pt idx="13">
                  <c:v>5.1050000000000004</c:v>
                </c:pt>
                <c:pt idx="14">
                  <c:v>19.975999999999999</c:v>
                </c:pt>
                <c:pt idx="15">
                  <c:v>20.395</c:v>
                </c:pt>
                <c:pt idx="16">
                  <c:v>24.052</c:v>
                </c:pt>
                <c:pt idx="17">
                  <c:v>25.669</c:v>
                </c:pt>
                <c:pt idx="18">
                  <c:v>26.731000000000002</c:v>
                </c:pt>
                <c:pt idx="19">
                  <c:v>27.292000000000002</c:v>
                </c:pt>
                <c:pt idx="20">
                  <c:v>29.97</c:v>
                </c:pt>
                <c:pt idx="21">
                  <c:v>35.726999999999997</c:v>
                </c:pt>
                <c:pt idx="22">
                  <c:v>32.414000000000001</c:v>
                </c:pt>
                <c:pt idx="23">
                  <c:v>33.588900000000002</c:v>
                </c:pt>
                <c:pt idx="24">
                  <c:v>30.892008000000001</c:v>
                </c:pt>
                <c:pt idx="25">
                  <c:v>38.425023308999997</c:v>
                </c:pt>
                <c:pt idx="26">
                  <c:v>42.885322770000002</c:v>
                </c:pt>
                <c:pt idx="27">
                  <c:v>44.265125140000002</c:v>
                </c:pt>
                <c:pt idx="28">
                  <c:v>48.971064220000002</c:v>
                </c:pt>
                <c:pt idx="29">
                  <c:v>48.959450139999987</c:v>
                </c:pt>
                <c:pt idx="30">
                  <c:v>50.675699999999999</c:v>
                </c:pt>
                <c:pt idx="31">
                  <c:v>50.098086699999996</c:v>
                </c:pt>
                <c:pt idx="32">
                  <c:v>50.266578090000003</c:v>
                </c:pt>
                <c:pt idx="33">
                  <c:v>49.750197</c:v>
                </c:pt>
                <c:pt idx="34">
                  <c:v>49.594687999999998</c:v>
                </c:pt>
                <c:pt idx="35">
                  <c:v>50</c:v>
                </c:pt>
                <c:pt idx="36">
                  <c:v>51.667031000000001</c:v>
                </c:pt>
                <c:pt idx="37">
                  <c:v>55.9</c:v>
                </c:pt>
                <c:pt idx="38">
                  <c:v>54.814978289999999</c:v>
                </c:pt>
                <c:pt idx="39">
                  <c:v>53.3</c:v>
                </c:pt>
                <c:pt idx="40">
                  <c:v>61.033397770000001</c:v>
                </c:pt>
                <c:pt idx="41">
                  <c:v>55.4</c:v>
                </c:pt>
                <c:pt idx="42">
                  <c:v>50.5</c:v>
                </c:pt>
                <c:pt idx="43">
                  <c:v>21.8</c:v>
                </c:pt>
                <c:pt idx="44">
                  <c:v>56.7</c:v>
                </c:pt>
                <c:pt idx="45">
                  <c:v>63.733905</c:v>
                </c:pt>
                <c:pt idx="46">
                  <c:v>70.769768999999997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6C-4C6C-A698-156227B68E7A}"/>
            </c:ext>
          </c:extLst>
        </c:ser>
        <c:ser>
          <c:idx val="6"/>
          <c:order val="6"/>
          <c:tx>
            <c:strRef>
              <c:f>Nominal!$B$13</c:f>
              <c:strCache>
                <c:ptCount val="1"/>
                <c:pt idx="0">
                  <c:v>    Investment Income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Nominal!$C$2:$AW$3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Nominal!$C$13:$AW$13</c:f>
              <c:numCache>
                <c:formatCode>_("$"* #,##0.0_);_("$"* \(#,##0.0\);_("$"* "-"??_);_(@_)</c:formatCode>
                <c:ptCount val="47"/>
                <c:pt idx="0">
                  <c:v>61.795000000000002</c:v>
                </c:pt>
                <c:pt idx="1">
                  <c:v>81.994</c:v>
                </c:pt>
                <c:pt idx="2">
                  <c:v>118.386</c:v>
                </c:pt>
                <c:pt idx="3">
                  <c:v>158.41</c:v>
                </c:pt>
                <c:pt idx="4">
                  <c:v>237.34200000000001</c:v>
                </c:pt>
                <c:pt idx="5">
                  <c:v>254.15100000000001</c:v>
                </c:pt>
                <c:pt idx="6">
                  <c:v>266.286</c:v>
                </c:pt>
                <c:pt idx="7">
                  <c:v>300.82600000000002</c:v>
                </c:pt>
                <c:pt idx="8">
                  <c:v>350.923</c:v>
                </c:pt>
                <c:pt idx="9">
                  <c:v>323.43400000000003</c:v>
                </c:pt>
                <c:pt idx="10">
                  <c:v>328.04700000000003</c:v>
                </c:pt>
                <c:pt idx="11">
                  <c:v>367.70699999999999</c:v>
                </c:pt>
                <c:pt idx="12">
                  <c:v>376.202</c:v>
                </c:pt>
                <c:pt idx="13">
                  <c:v>370.041</c:v>
                </c:pt>
                <c:pt idx="14">
                  <c:v>374.08499999999998</c:v>
                </c:pt>
                <c:pt idx="15">
                  <c:v>374.79700000000003</c:v>
                </c:pt>
                <c:pt idx="16">
                  <c:v>372.32400000000001</c:v>
                </c:pt>
                <c:pt idx="17">
                  <c:v>367.26</c:v>
                </c:pt>
                <c:pt idx="18">
                  <c:v>358.79500000000002</c:v>
                </c:pt>
                <c:pt idx="19">
                  <c:v>362.84</c:v>
                </c:pt>
                <c:pt idx="20">
                  <c:v>409.67599999999999</c:v>
                </c:pt>
                <c:pt idx="21">
                  <c:v>437.47199999999998</c:v>
                </c:pt>
                <c:pt idx="22">
                  <c:v>410.62870000000004</c:v>
                </c:pt>
                <c:pt idx="23">
                  <c:v>453.4393</c:v>
                </c:pt>
                <c:pt idx="24">
                  <c:v>473.09304293999998</c:v>
                </c:pt>
                <c:pt idx="25">
                  <c:v>478.59648518</c:v>
                </c:pt>
                <c:pt idx="26">
                  <c:v>484.32367176999998</c:v>
                </c:pt>
                <c:pt idx="27">
                  <c:v>547.28656074000003</c:v>
                </c:pt>
                <c:pt idx="28">
                  <c:v>590.19325172000003</c:v>
                </c:pt>
                <c:pt idx="29">
                  <c:v>602.13183100000003</c:v>
                </c:pt>
                <c:pt idx="30">
                  <c:v>661.35947199999998</c:v>
                </c:pt>
                <c:pt idx="31">
                  <c:v>692.54376251999997</c:v>
                </c:pt>
                <c:pt idx="32">
                  <c:v>646.32543599999997</c:v>
                </c:pt>
                <c:pt idx="33">
                  <c:v>647.62632499999995</c:v>
                </c:pt>
                <c:pt idx="34">
                  <c:v>662.58782599999995</c:v>
                </c:pt>
                <c:pt idx="35">
                  <c:v>631.79999999999995</c:v>
                </c:pt>
                <c:pt idx="36">
                  <c:v>638.85146699999996</c:v>
                </c:pt>
                <c:pt idx="37">
                  <c:v>702.5</c:v>
                </c:pt>
                <c:pt idx="38">
                  <c:v>770.25774359000002</c:v>
                </c:pt>
                <c:pt idx="39">
                  <c:v>738.3</c:v>
                </c:pt>
                <c:pt idx="40">
                  <c:v>802.88334296999994</c:v>
                </c:pt>
                <c:pt idx="41">
                  <c:v>946.2</c:v>
                </c:pt>
                <c:pt idx="42">
                  <c:v>990.5</c:v>
                </c:pt>
                <c:pt idx="43">
                  <c:v>961</c:v>
                </c:pt>
                <c:pt idx="44">
                  <c:v>915.9</c:v>
                </c:pt>
                <c:pt idx="45">
                  <c:v>1338.5753042200001</c:v>
                </c:pt>
                <c:pt idx="46">
                  <c:v>1887.071938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6C-4C6C-A698-156227B68E7A}"/>
            </c:ext>
          </c:extLst>
        </c:ser>
        <c:ser>
          <c:idx val="7"/>
          <c:order val="7"/>
          <c:tx>
            <c:strRef>
              <c:f>Nominal!$B$14</c:f>
              <c:strCache>
                <c:ptCount val="1"/>
                <c:pt idx="0">
                  <c:v>        STO Earnings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Nominal!$C$2:$AW$3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Nominal!$C$14:$AW$14</c:f>
              <c:numCache>
                <c:formatCode>_("$"* #,##0.0_);_("$"* \(#,##0.0\);_("$"* "-"??_);_(@_)</c:formatCode>
                <c:ptCount val="47"/>
                <c:pt idx="0">
                  <c:v>11.035</c:v>
                </c:pt>
                <c:pt idx="1">
                  <c:v>13.765000000000001</c:v>
                </c:pt>
                <c:pt idx="2">
                  <c:v>29.632999999999999</c:v>
                </c:pt>
                <c:pt idx="3">
                  <c:v>46.734000000000002</c:v>
                </c:pt>
                <c:pt idx="4">
                  <c:v>78.106999999999999</c:v>
                </c:pt>
                <c:pt idx="5">
                  <c:v>58.93</c:v>
                </c:pt>
                <c:pt idx="6">
                  <c:v>44.631</c:v>
                </c:pt>
                <c:pt idx="7">
                  <c:v>47.762</c:v>
                </c:pt>
                <c:pt idx="8">
                  <c:v>50.929000000000002</c:v>
                </c:pt>
                <c:pt idx="9">
                  <c:v>26.646000000000001</c:v>
                </c:pt>
                <c:pt idx="10">
                  <c:v>24.638000000000002</c:v>
                </c:pt>
                <c:pt idx="11">
                  <c:v>33.42</c:v>
                </c:pt>
                <c:pt idx="12">
                  <c:v>39.078000000000003</c:v>
                </c:pt>
                <c:pt idx="13">
                  <c:v>28.911000000000001</c:v>
                </c:pt>
                <c:pt idx="14">
                  <c:v>24.811371799999996</c:v>
                </c:pt>
                <c:pt idx="15">
                  <c:v>24.126531149999998</c:v>
                </c:pt>
                <c:pt idx="16">
                  <c:v>25.833364079999999</c:v>
                </c:pt>
                <c:pt idx="17">
                  <c:v>31.446977270000005</c:v>
                </c:pt>
                <c:pt idx="18">
                  <c:v>23.691012419999996</c:v>
                </c:pt>
                <c:pt idx="19">
                  <c:v>21.789086000000001</c:v>
                </c:pt>
                <c:pt idx="20">
                  <c:v>40.2872354</c:v>
                </c:pt>
                <c:pt idx="21">
                  <c:v>62.528121649999996</c:v>
                </c:pt>
                <c:pt idx="22">
                  <c:v>48.994906999999998</c:v>
                </c:pt>
                <c:pt idx="23">
                  <c:v>74.508914360000006</c:v>
                </c:pt>
                <c:pt idx="24">
                  <c:v>55.860887609999999</c:v>
                </c:pt>
                <c:pt idx="25">
                  <c:v>31.957740680000001</c:v>
                </c:pt>
                <c:pt idx="26">
                  <c:v>19.654997999999999</c:v>
                </c:pt>
                <c:pt idx="27">
                  <c:v>23.75233403</c:v>
                </c:pt>
                <c:pt idx="28">
                  <c:v>64.239488659999992</c:v>
                </c:pt>
                <c:pt idx="29">
                  <c:v>66.461972470000006</c:v>
                </c:pt>
                <c:pt idx="30">
                  <c:v>93.7038838</c:v>
                </c:pt>
                <c:pt idx="31">
                  <c:v>67.754008679999998</c:v>
                </c:pt>
                <c:pt idx="32">
                  <c:v>22.12556253</c:v>
                </c:pt>
                <c:pt idx="33">
                  <c:v>16.8284302</c:v>
                </c:pt>
                <c:pt idx="34">
                  <c:v>17.42716029</c:v>
                </c:pt>
                <c:pt idx="35">
                  <c:v>14.737114589999999</c:v>
                </c:pt>
                <c:pt idx="36">
                  <c:v>18.996699</c:v>
                </c:pt>
                <c:pt idx="37">
                  <c:v>17</c:v>
                </c:pt>
                <c:pt idx="38">
                  <c:v>21.64451584</c:v>
                </c:pt>
                <c:pt idx="39">
                  <c:v>-3.2</c:v>
                </c:pt>
                <c:pt idx="40">
                  <c:v>5.9450510599999991</c:v>
                </c:pt>
                <c:pt idx="41">
                  <c:v>86.9</c:v>
                </c:pt>
                <c:pt idx="42">
                  <c:v>91.8</c:v>
                </c:pt>
                <c:pt idx="43">
                  <c:v>5.3</c:v>
                </c:pt>
                <c:pt idx="44">
                  <c:v>-118.3</c:v>
                </c:pt>
                <c:pt idx="45">
                  <c:v>181.38130422</c:v>
                </c:pt>
                <c:pt idx="46">
                  <c:v>390.49590599999999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6C-4C6C-A698-156227B68E7A}"/>
            </c:ext>
          </c:extLst>
        </c:ser>
        <c:ser>
          <c:idx val="8"/>
          <c:order val="8"/>
          <c:tx>
            <c:strRef>
              <c:f>Nominal!$B$15</c:f>
              <c:strCache>
                <c:ptCount val="1"/>
                <c:pt idx="0">
                  <c:v>    Rents and Royalties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Nominal!$C$2:$AW$3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Nominal!$C$15:$AW$15</c:f>
              <c:numCache>
                <c:formatCode>_("$"* #,##0.0_);_("$"* \(#,##0.0\);_("$"* "-"??_);_(@_)</c:formatCode>
                <c:ptCount val="47"/>
                <c:pt idx="0">
                  <c:v>72.56</c:v>
                </c:pt>
                <c:pt idx="1">
                  <c:v>91.483000000000004</c:v>
                </c:pt>
                <c:pt idx="2">
                  <c:v>144.96100000000001</c:v>
                </c:pt>
                <c:pt idx="3">
                  <c:v>199.648</c:v>
                </c:pt>
                <c:pt idx="4">
                  <c:v>252.36600000000001</c:v>
                </c:pt>
                <c:pt idx="5">
                  <c:v>173.24700000000001</c:v>
                </c:pt>
                <c:pt idx="6">
                  <c:v>176.77699999999999</c:v>
                </c:pt>
                <c:pt idx="7">
                  <c:v>168.88300000000001</c:v>
                </c:pt>
                <c:pt idx="8">
                  <c:v>144.321</c:v>
                </c:pt>
                <c:pt idx="9">
                  <c:v>84.266000000000005</c:v>
                </c:pt>
                <c:pt idx="10">
                  <c:v>109.137</c:v>
                </c:pt>
                <c:pt idx="11">
                  <c:v>99.733999999999995</c:v>
                </c:pt>
                <c:pt idx="12">
                  <c:v>116.592</c:v>
                </c:pt>
                <c:pt idx="13">
                  <c:v>125.732</c:v>
                </c:pt>
                <c:pt idx="14">
                  <c:v>107.214</c:v>
                </c:pt>
                <c:pt idx="15">
                  <c:v>143.25700000000001</c:v>
                </c:pt>
                <c:pt idx="16">
                  <c:v>155.554</c:v>
                </c:pt>
                <c:pt idx="17">
                  <c:v>132.16900000000001</c:v>
                </c:pt>
                <c:pt idx="18">
                  <c:v>130.589</c:v>
                </c:pt>
                <c:pt idx="19">
                  <c:v>192.78399999999999</c:v>
                </c:pt>
                <c:pt idx="20">
                  <c:v>185.684</c:v>
                </c:pt>
                <c:pt idx="21">
                  <c:v>147.62799999999999</c:v>
                </c:pt>
                <c:pt idx="22">
                  <c:v>221.10660000000001</c:v>
                </c:pt>
                <c:pt idx="23">
                  <c:v>401.70299999999997</c:v>
                </c:pt>
                <c:pt idx="24">
                  <c:v>249.241716</c:v>
                </c:pt>
                <c:pt idx="25">
                  <c:v>283.55227079000002</c:v>
                </c:pt>
                <c:pt idx="26">
                  <c:v>356.94411005000001</c:v>
                </c:pt>
                <c:pt idx="27">
                  <c:v>476.19779655000002</c:v>
                </c:pt>
                <c:pt idx="28">
                  <c:v>609.23617602000002</c:v>
                </c:pt>
                <c:pt idx="29">
                  <c:v>551.53318719999993</c:v>
                </c:pt>
                <c:pt idx="30">
                  <c:v>610.266661</c:v>
                </c:pt>
                <c:pt idx="31">
                  <c:v>543.67083299000001</c:v>
                </c:pt>
                <c:pt idx="32">
                  <c:v>423.00386400000002</c:v>
                </c:pt>
                <c:pt idx="33">
                  <c:v>477.43912699999998</c:v>
                </c:pt>
                <c:pt idx="34">
                  <c:v>595.081639</c:v>
                </c:pt>
                <c:pt idx="35">
                  <c:v>504.2</c:v>
                </c:pt>
                <c:pt idx="36">
                  <c:v>617.34070499999996</c:v>
                </c:pt>
                <c:pt idx="37">
                  <c:v>584.4</c:v>
                </c:pt>
                <c:pt idx="38">
                  <c:v>437.82235373999998</c:v>
                </c:pt>
                <c:pt idx="39">
                  <c:v>507.2</c:v>
                </c:pt>
                <c:pt idx="40">
                  <c:v>676.07735035999997</c:v>
                </c:pt>
                <c:pt idx="41">
                  <c:v>1279.3</c:v>
                </c:pt>
                <c:pt idx="42">
                  <c:v>887</c:v>
                </c:pt>
                <c:pt idx="43">
                  <c:v>853.3</c:v>
                </c:pt>
                <c:pt idx="44">
                  <c:v>808.1</c:v>
                </c:pt>
                <c:pt idx="45">
                  <c:v>1196.8708051100002</c:v>
                </c:pt>
                <c:pt idx="46">
                  <c:v>1762.6586709999999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6C-4C6C-A698-156227B68E7A}"/>
            </c:ext>
          </c:extLst>
        </c:ser>
        <c:ser>
          <c:idx val="9"/>
          <c:order val="9"/>
          <c:tx>
            <c:strRef>
              <c:f>Nominal!$B$16</c:f>
              <c:strCache>
                <c:ptCount val="1"/>
                <c:pt idx="0">
                  <c:v>    Miscellaneous Receipts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Nominal!$C$2:$AW$3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Nominal!$C$16:$AW$16</c:f>
              <c:numCache>
                <c:formatCode>_("$"* #,##0.0_);_("$"* \(#,##0.0\);_("$"* "-"??_);_(@_)</c:formatCode>
                <c:ptCount val="47"/>
                <c:pt idx="0">
                  <c:v>5.4969999999999999</c:v>
                </c:pt>
                <c:pt idx="1">
                  <c:v>5.5659999999999998</c:v>
                </c:pt>
                <c:pt idx="2">
                  <c:v>9.4990000000000006</c:v>
                </c:pt>
                <c:pt idx="3">
                  <c:v>10.324999999999999</c:v>
                </c:pt>
                <c:pt idx="4">
                  <c:v>13.877000000000001</c:v>
                </c:pt>
                <c:pt idx="5">
                  <c:v>13.18</c:v>
                </c:pt>
                <c:pt idx="6">
                  <c:v>12.9</c:v>
                </c:pt>
                <c:pt idx="7">
                  <c:v>11.016</c:v>
                </c:pt>
                <c:pt idx="8">
                  <c:v>15.826000000000001</c:v>
                </c:pt>
                <c:pt idx="9">
                  <c:v>11.654</c:v>
                </c:pt>
                <c:pt idx="10">
                  <c:v>11.381</c:v>
                </c:pt>
                <c:pt idx="11">
                  <c:v>14.491</c:v>
                </c:pt>
                <c:pt idx="12">
                  <c:v>19.850999999999999</c:v>
                </c:pt>
                <c:pt idx="13">
                  <c:v>16.097000000000001</c:v>
                </c:pt>
                <c:pt idx="14">
                  <c:v>17.61</c:v>
                </c:pt>
                <c:pt idx="15">
                  <c:v>18.113</c:v>
                </c:pt>
                <c:pt idx="16">
                  <c:v>18.148</c:v>
                </c:pt>
                <c:pt idx="17">
                  <c:v>18.949000000000002</c:v>
                </c:pt>
                <c:pt idx="18">
                  <c:v>34.890999999999998</c:v>
                </c:pt>
                <c:pt idx="19">
                  <c:v>25.32</c:v>
                </c:pt>
                <c:pt idx="20">
                  <c:v>25.7</c:v>
                </c:pt>
                <c:pt idx="21">
                  <c:v>24.629000000000001</c:v>
                </c:pt>
                <c:pt idx="22">
                  <c:v>29.923999999999999</c:v>
                </c:pt>
                <c:pt idx="23">
                  <c:v>26.817700000000002</c:v>
                </c:pt>
                <c:pt idx="24">
                  <c:v>30.520004</c:v>
                </c:pt>
                <c:pt idx="25">
                  <c:v>30.625</c:v>
                </c:pt>
                <c:pt idx="26">
                  <c:v>26.146392200000001</c:v>
                </c:pt>
                <c:pt idx="27">
                  <c:v>40.850166859999995</c:v>
                </c:pt>
                <c:pt idx="28">
                  <c:v>39.325159669999998</c:v>
                </c:pt>
                <c:pt idx="29">
                  <c:v>37.017447930000003</c:v>
                </c:pt>
                <c:pt idx="30">
                  <c:v>48.811477199999999</c:v>
                </c:pt>
                <c:pt idx="31">
                  <c:v>42.7071921</c:v>
                </c:pt>
                <c:pt idx="32">
                  <c:v>44.351322600000003</c:v>
                </c:pt>
                <c:pt idx="33">
                  <c:v>52.175807300000002</c:v>
                </c:pt>
                <c:pt idx="34">
                  <c:v>45.104086799999997</c:v>
                </c:pt>
                <c:pt idx="35">
                  <c:v>41.3</c:v>
                </c:pt>
                <c:pt idx="36">
                  <c:v>45.015396000000003</c:v>
                </c:pt>
                <c:pt idx="37">
                  <c:v>56.2</c:v>
                </c:pt>
                <c:pt idx="38">
                  <c:v>48.062913250000001</c:v>
                </c:pt>
                <c:pt idx="39">
                  <c:v>49.5</c:v>
                </c:pt>
                <c:pt idx="40">
                  <c:v>46.891963220000008</c:v>
                </c:pt>
                <c:pt idx="41">
                  <c:v>53.6</c:v>
                </c:pt>
                <c:pt idx="42">
                  <c:v>41.5</c:v>
                </c:pt>
                <c:pt idx="43">
                  <c:v>41.1</c:v>
                </c:pt>
                <c:pt idx="44">
                  <c:v>41.2</c:v>
                </c:pt>
                <c:pt idx="45">
                  <c:v>46.72570923</c:v>
                </c:pt>
                <c:pt idx="46">
                  <c:v>82.4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36C-4C6C-A698-156227B68E7A}"/>
            </c:ext>
          </c:extLst>
        </c:ser>
        <c:ser>
          <c:idx val="10"/>
          <c:order val="10"/>
          <c:tx>
            <c:strRef>
              <c:f>Nominal!$B$17</c:f>
              <c:strCache>
                <c:ptCount val="1"/>
                <c:pt idx="0">
                  <c:v>    Tribal Revenue Sharing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Nominal!$C$2:$AW$3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Nominal!$C$17:$AW$17</c:f>
              <c:numCache>
                <c:formatCode>_("$"* #,##0.0_);_("$"* \(#,##0.0\);_("$"* "-"??_);_(@_)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18.72102653</c:v>
                </c:pt>
                <c:pt idx="25">
                  <c:v>32.596236320000003</c:v>
                </c:pt>
                <c:pt idx="26">
                  <c:v>35.096732280000005</c:v>
                </c:pt>
                <c:pt idx="27">
                  <c:v>41.263298419999998</c:v>
                </c:pt>
                <c:pt idx="28">
                  <c:v>49.51986136</c:v>
                </c:pt>
                <c:pt idx="29">
                  <c:v>56.157577490000001</c:v>
                </c:pt>
                <c:pt idx="30">
                  <c:v>66.559899999999999</c:v>
                </c:pt>
                <c:pt idx="31">
                  <c:v>65.385382579999998</c:v>
                </c:pt>
                <c:pt idx="32">
                  <c:v>64.118347999999997</c:v>
                </c:pt>
                <c:pt idx="33">
                  <c:v>65.890899099999999</c:v>
                </c:pt>
                <c:pt idx="34">
                  <c:v>68.18862</c:v>
                </c:pt>
                <c:pt idx="35">
                  <c:v>70.7</c:v>
                </c:pt>
                <c:pt idx="36">
                  <c:v>67.582256999999998</c:v>
                </c:pt>
                <c:pt idx="37">
                  <c:v>67.2</c:v>
                </c:pt>
                <c:pt idx="38">
                  <c:v>64.400000000000006</c:v>
                </c:pt>
                <c:pt idx="39">
                  <c:v>62.7</c:v>
                </c:pt>
                <c:pt idx="40">
                  <c:v>68.091935280000001</c:v>
                </c:pt>
                <c:pt idx="41">
                  <c:v>78.400000000000006</c:v>
                </c:pt>
                <c:pt idx="42">
                  <c:v>45.4</c:v>
                </c:pt>
                <c:pt idx="43">
                  <c:v>48.2</c:v>
                </c:pt>
                <c:pt idx="44">
                  <c:v>71.400000000000006</c:v>
                </c:pt>
                <c:pt idx="45">
                  <c:v>78.163245779999997</c:v>
                </c:pt>
                <c:pt idx="46">
                  <c:v>83.597269999999995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6C-4C6C-A698-156227B68E7A}"/>
            </c:ext>
          </c:extLst>
        </c:ser>
        <c:ser>
          <c:idx val="11"/>
          <c:order val="11"/>
          <c:tx>
            <c:strRef>
              <c:f>Nominal!$B$18</c:f>
              <c:strCache>
                <c:ptCount val="1"/>
                <c:pt idx="0">
                  <c:v>    Tobacco Settlement Recurring FY03-FY06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Nominal!$C$2:$AW$3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Nominal!$C$18:$AW$18</c:f>
              <c:numCache>
                <c:formatCode>_("$"* #,##0.0_);_("$"* \(#,##0.0\);_("$"* "-"??_);_(@_)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43.759134340000003</c:v>
                </c:pt>
                <c:pt idx="26">
                  <c:v>37.449344689999997</c:v>
                </c:pt>
                <c:pt idx="27">
                  <c:v>38.009047299999999</c:v>
                </c:pt>
                <c:pt idx="28">
                  <c:v>34.892483429999999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36C-4C6C-A698-156227B68E7A}"/>
            </c:ext>
          </c:extLst>
        </c:ser>
        <c:ser>
          <c:idx val="12"/>
          <c:order val="12"/>
          <c:tx>
            <c:strRef>
              <c:f>Nominal!$B$19</c:f>
              <c:strCache>
                <c:ptCount val="1"/>
                <c:pt idx="0">
                  <c:v>    Reversions/Adjustments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Nominal!$C$2:$AW$3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Nominal!$C$19:$AW$19</c:f>
              <c:numCache>
                <c:formatCode>_("$"* #,##0.0_);_("$"* \(#,##0.0\);_("$"* "-"??_);_(@_)</c:formatCode>
                <c:ptCount val="47"/>
                <c:pt idx="1">
                  <c:v>7.4219999999999997</c:v>
                </c:pt>
                <c:pt idx="2">
                  <c:v>10.978999999999999</c:v>
                </c:pt>
                <c:pt idx="3">
                  <c:v>20.753</c:v>
                </c:pt>
                <c:pt idx="4">
                  <c:v>22.885999999999999</c:v>
                </c:pt>
                <c:pt idx="5">
                  <c:v>29.329000000000001</c:v>
                </c:pt>
                <c:pt idx="6">
                  <c:v>16.655999999999999</c:v>
                </c:pt>
                <c:pt idx="7">
                  <c:v>35.584000000000003</c:v>
                </c:pt>
                <c:pt idx="8">
                  <c:v>37.625999999999998</c:v>
                </c:pt>
                <c:pt idx="9">
                  <c:v>16.382000000000001</c:v>
                </c:pt>
                <c:pt idx="10">
                  <c:v>11.582000000000001</c:v>
                </c:pt>
                <c:pt idx="11">
                  <c:v>16.376999999999999</c:v>
                </c:pt>
                <c:pt idx="12">
                  <c:v>9.6489999999999991</c:v>
                </c:pt>
                <c:pt idx="13">
                  <c:v>22.454000000000001</c:v>
                </c:pt>
                <c:pt idx="14">
                  <c:v>15.579000000000001</c:v>
                </c:pt>
                <c:pt idx="15">
                  <c:v>8.5589999999999993</c:v>
                </c:pt>
                <c:pt idx="16">
                  <c:v>18.48</c:v>
                </c:pt>
                <c:pt idx="17">
                  <c:v>20.567</c:v>
                </c:pt>
                <c:pt idx="18">
                  <c:v>22.385999999999999</c:v>
                </c:pt>
                <c:pt idx="19">
                  <c:v>29.981000000000002</c:v>
                </c:pt>
                <c:pt idx="20">
                  <c:v>15.8</c:v>
                </c:pt>
                <c:pt idx="21">
                  <c:v>19.8</c:v>
                </c:pt>
                <c:pt idx="22">
                  <c:v>22.29</c:v>
                </c:pt>
                <c:pt idx="23">
                  <c:v>24.552499999999998</c:v>
                </c:pt>
                <c:pt idx="24">
                  <c:v>32.792999999999999</c:v>
                </c:pt>
                <c:pt idx="25">
                  <c:v>23.28758084</c:v>
                </c:pt>
                <c:pt idx="26">
                  <c:v>19.623118030000001</c:v>
                </c:pt>
                <c:pt idx="27">
                  <c:v>11.592050029999999</c:v>
                </c:pt>
                <c:pt idx="28">
                  <c:v>14.318510839999998</c:v>
                </c:pt>
                <c:pt idx="29">
                  <c:v>36.866990190000003</c:v>
                </c:pt>
                <c:pt idx="30">
                  <c:v>58.991900000000001</c:v>
                </c:pt>
                <c:pt idx="31">
                  <c:v>57.243167</c:v>
                </c:pt>
                <c:pt idx="32">
                  <c:v>40</c:v>
                </c:pt>
                <c:pt idx="33">
                  <c:v>67.816224000000005</c:v>
                </c:pt>
                <c:pt idx="34">
                  <c:v>65.884725000000003</c:v>
                </c:pt>
                <c:pt idx="35">
                  <c:v>65.8</c:v>
                </c:pt>
                <c:pt idx="36">
                  <c:v>96.538306000000006</c:v>
                </c:pt>
                <c:pt idx="37">
                  <c:v>51.5</c:v>
                </c:pt>
                <c:pt idx="38">
                  <c:v>56.4</c:v>
                </c:pt>
                <c:pt idx="39">
                  <c:v>76.5</c:v>
                </c:pt>
                <c:pt idx="40">
                  <c:v>79.757473869999998</c:v>
                </c:pt>
                <c:pt idx="41">
                  <c:v>96.7</c:v>
                </c:pt>
                <c:pt idx="42">
                  <c:v>81.099999999999994</c:v>
                </c:pt>
                <c:pt idx="43">
                  <c:v>90.6</c:v>
                </c:pt>
                <c:pt idx="44">
                  <c:v>310.39999999999998</c:v>
                </c:pt>
                <c:pt idx="45">
                  <c:v>110.49000000000001</c:v>
                </c:pt>
                <c:pt idx="46">
                  <c:v>144.53722012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36C-4C6C-A698-156227B68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1173728"/>
        <c:axId val="341984591"/>
      </c:barChart>
      <c:catAx>
        <c:axId val="77117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984591"/>
        <c:crosses val="autoZero"/>
        <c:auto val="1"/>
        <c:lblAlgn val="ctr"/>
        <c:lblOffset val="100"/>
        <c:noMultiLvlLbl val="0"/>
      </c:catAx>
      <c:valAx>
        <c:axId val="341984591"/>
        <c:scaling>
          <c:orientation val="minMax"/>
        </c:scaling>
        <c:delete val="0"/>
        <c:axPos val="l"/>
        <c:numFmt formatCode="_(&quot;$&quot;* #,##0.0_);_(&quot;$&quot;* \(#,##0.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1173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526875365358823E-2"/>
          <c:y val="0.81196352684439577"/>
          <c:w val="0.94956606475591165"/>
          <c:h val="0.169141813108045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Recurring Receipts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'Real Terms'!$C$2:$AY$2</c:f>
              <c:strCache>
                <c:ptCount val="49"/>
                <c:pt idx="0">
                  <c:v>FY78</c:v>
                </c:pt>
                <c:pt idx="1">
                  <c:v>FY79</c:v>
                </c:pt>
                <c:pt idx="2">
                  <c:v>FY80</c:v>
                </c:pt>
                <c:pt idx="3">
                  <c:v>FY81</c:v>
                </c:pt>
                <c:pt idx="4">
                  <c:v>FY82</c:v>
                </c:pt>
                <c:pt idx="5">
                  <c:v>FY83</c:v>
                </c:pt>
                <c:pt idx="6">
                  <c:v>FY84</c:v>
                </c:pt>
                <c:pt idx="7">
                  <c:v>FY85</c:v>
                </c:pt>
                <c:pt idx="8">
                  <c:v>FY86</c:v>
                </c:pt>
                <c:pt idx="9">
                  <c:v>FY87</c:v>
                </c:pt>
                <c:pt idx="10">
                  <c:v>FY88</c:v>
                </c:pt>
                <c:pt idx="11">
                  <c:v>FY89</c:v>
                </c:pt>
                <c:pt idx="12">
                  <c:v>FY90</c:v>
                </c:pt>
                <c:pt idx="13">
                  <c:v>FY91</c:v>
                </c:pt>
                <c:pt idx="14">
                  <c:v>FY92</c:v>
                </c:pt>
                <c:pt idx="15">
                  <c:v>FY93</c:v>
                </c:pt>
                <c:pt idx="16">
                  <c:v>FY94</c:v>
                </c:pt>
                <c:pt idx="17">
                  <c:v>FY95</c:v>
                </c:pt>
                <c:pt idx="18">
                  <c:v>FY96</c:v>
                </c:pt>
                <c:pt idx="19">
                  <c:v>FY97</c:v>
                </c:pt>
                <c:pt idx="20">
                  <c:v>FY98</c:v>
                </c:pt>
                <c:pt idx="21">
                  <c:v>FY99</c:v>
                </c:pt>
                <c:pt idx="22">
                  <c:v>FY00</c:v>
                </c:pt>
                <c:pt idx="23">
                  <c:v>FY01</c:v>
                </c:pt>
                <c:pt idx="24">
                  <c:v>FY02</c:v>
                </c:pt>
                <c:pt idx="25">
                  <c:v>FY03</c:v>
                </c:pt>
                <c:pt idx="26">
                  <c:v>FY04</c:v>
                </c:pt>
                <c:pt idx="27">
                  <c:v>FY05</c:v>
                </c:pt>
                <c:pt idx="28">
                  <c:v>FY06</c:v>
                </c:pt>
                <c:pt idx="29">
                  <c:v>FY07</c:v>
                </c:pt>
                <c:pt idx="30">
                  <c:v>FY08</c:v>
                </c:pt>
                <c:pt idx="31">
                  <c:v>FY09</c:v>
                </c:pt>
                <c:pt idx="32">
                  <c:v>FY10</c:v>
                </c:pt>
                <c:pt idx="33">
                  <c:v>FY11</c:v>
                </c:pt>
                <c:pt idx="34">
                  <c:v>FY12</c:v>
                </c:pt>
                <c:pt idx="35">
                  <c:v>FY13</c:v>
                </c:pt>
                <c:pt idx="36">
                  <c:v>FY14</c:v>
                </c:pt>
                <c:pt idx="37">
                  <c:v>FY15</c:v>
                </c:pt>
                <c:pt idx="38">
                  <c:v>FY16</c:v>
                </c:pt>
                <c:pt idx="39">
                  <c:v>FY17 </c:v>
                </c:pt>
                <c:pt idx="40">
                  <c:v>FY18</c:v>
                </c:pt>
                <c:pt idx="41">
                  <c:v>FY19</c:v>
                </c:pt>
                <c:pt idx="42">
                  <c:v>FY20</c:v>
                </c:pt>
                <c:pt idx="43">
                  <c:v>FY21</c:v>
                </c:pt>
                <c:pt idx="44">
                  <c:v>FY22</c:v>
                </c:pt>
                <c:pt idx="45">
                  <c:v>FY23</c:v>
                </c:pt>
                <c:pt idx="46">
                  <c:v>FY24</c:v>
                </c:pt>
                <c:pt idx="47">
                  <c:v>FY25</c:v>
                </c:pt>
                <c:pt idx="48">
                  <c:v>FY26 est</c:v>
                </c:pt>
              </c:strCache>
            </c:strRef>
          </c:cat>
          <c:val>
            <c:numRef>
              <c:f>'Real Terms'!$C$20:$AY$20</c:f>
              <c:numCache>
                <c:formatCode>_("$"* #,##0.0_);_("$"* \(#,##0.0\);_("$"* "-"??_);_(@_)</c:formatCode>
                <c:ptCount val="49"/>
                <c:pt idx="0">
                  <c:v>3030.7241161894617</c:v>
                </c:pt>
                <c:pt idx="1">
                  <c:v>3277.5566105229873</c:v>
                </c:pt>
                <c:pt idx="2">
                  <c:v>3533.7559745329604</c:v>
                </c:pt>
                <c:pt idx="3">
                  <c:v>3900.1041991111101</c:v>
                </c:pt>
                <c:pt idx="4">
                  <c:v>3836.076360258453</c:v>
                </c:pt>
                <c:pt idx="5">
                  <c:v>3455.5510380952378</c:v>
                </c:pt>
                <c:pt idx="6">
                  <c:v>3760.4879273405913</c:v>
                </c:pt>
                <c:pt idx="7">
                  <c:v>4012.4129452110901</c:v>
                </c:pt>
                <c:pt idx="8">
                  <c:v>4106.9995056012231</c:v>
                </c:pt>
                <c:pt idx="9">
                  <c:v>4179.9421624926972</c:v>
                </c:pt>
                <c:pt idx="10">
                  <c:v>4285.1907693626827</c:v>
                </c:pt>
                <c:pt idx="11">
                  <c:v>4480.3059040748367</c:v>
                </c:pt>
                <c:pt idx="12">
                  <c:v>4481.4333641249832</c:v>
                </c:pt>
                <c:pt idx="13">
                  <c:v>4527.8857912402755</c:v>
                </c:pt>
                <c:pt idx="14">
                  <c:v>4698.7280200533105</c:v>
                </c:pt>
                <c:pt idx="15">
                  <c:v>5035.161524740819</c:v>
                </c:pt>
                <c:pt idx="16">
                  <c:v>5533.1624216135378</c:v>
                </c:pt>
                <c:pt idx="17">
                  <c:v>5583.3629295870123</c:v>
                </c:pt>
                <c:pt idx="18">
                  <c:v>5664.9006110386699</c:v>
                </c:pt>
                <c:pt idx="19">
                  <c:v>5929.0599421774705</c:v>
                </c:pt>
                <c:pt idx="20">
                  <c:v>6246.6981770619259</c:v>
                </c:pt>
                <c:pt idx="21">
                  <c:v>6086.8394874218202</c:v>
                </c:pt>
                <c:pt idx="22">
                  <c:v>6326.1479769598618</c:v>
                </c:pt>
                <c:pt idx="23">
                  <c:v>7242.7517839647762</c:v>
                </c:pt>
                <c:pt idx="24">
                  <c:v>6861.2970223263319</c:v>
                </c:pt>
                <c:pt idx="25">
                  <c:v>6789.7500075312573</c:v>
                </c:pt>
                <c:pt idx="26">
                  <c:v>7312.3487713235781</c:v>
                </c:pt>
                <c:pt idx="27">
                  <c:v>8132.1130980754051</c:v>
                </c:pt>
                <c:pt idx="28">
                  <c:v>8911.5315542811986</c:v>
                </c:pt>
                <c:pt idx="29">
                  <c:v>8989.1934759633114</c:v>
                </c:pt>
                <c:pt idx="30">
                  <c:v>9029.3544912693615</c:v>
                </c:pt>
                <c:pt idx="31">
                  <c:v>7874.765877058745</c:v>
                </c:pt>
                <c:pt idx="32">
                  <c:v>7034.0934036692624</c:v>
                </c:pt>
                <c:pt idx="33">
                  <c:v>7772.8548361028388</c:v>
                </c:pt>
                <c:pt idx="34">
                  <c:v>8102.1089187234284</c:v>
                </c:pt>
                <c:pt idx="35">
                  <c:v>7838.2112002028325</c:v>
                </c:pt>
                <c:pt idx="36">
                  <c:v>8167.1760812495531</c:v>
                </c:pt>
                <c:pt idx="37">
                  <c:v>8316.9751779285161</c:v>
                </c:pt>
                <c:pt idx="38">
                  <c:v>7616.7292621144743</c:v>
                </c:pt>
                <c:pt idx="39">
                  <c:v>7706.072807202494</c:v>
                </c:pt>
                <c:pt idx="40">
                  <c:v>8728.8063801479293</c:v>
                </c:pt>
                <c:pt idx="41">
                  <c:v>10048.888508438869</c:v>
                </c:pt>
                <c:pt idx="42">
                  <c:v>9708.1991528413055</c:v>
                </c:pt>
                <c:pt idx="43">
                  <c:v>9762.5971643710946</c:v>
                </c:pt>
                <c:pt idx="44">
                  <c:v>10900.296599037445</c:v>
                </c:pt>
                <c:pt idx="45">
                  <c:v>12288.426088569762</c:v>
                </c:pt>
                <c:pt idx="46">
                  <c:v>13384.749464879909</c:v>
                </c:pt>
                <c:pt idx="47">
                  <c:v>13595.685014879997</c:v>
                </c:pt>
                <c:pt idx="48">
                  <c:v>13004.601717035446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1-4910-B000-C44BF2389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1188560"/>
        <c:axId val="521175600"/>
      </c:lineChart>
      <c:catAx>
        <c:axId val="52118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175600"/>
        <c:crosses val="autoZero"/>
        <c:auto val="1"/>
        <c:lblAlgn val="ctr"/>
        <c:lblOffset val="100"/>
        <c:noMultiLvlLbl val="0"/>
      </c:catAx>
      <c:valAx>
        <c:axId val="521175600"/>
        <c:scaling>
          <c:orientation val="minMax"/>
        </c:scaling>
        <c:delete val="0"/>
        <c:axPos val="l"/>
        <c:numFmt formatCode="_(&quot;$&quot;* #,##0.0_);_(&quot;$&quot;* \(#,##0.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188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'Real Terms'!$B$7</c:f>
              <c:strCache>
                <c:ptCount val="1"/>
                <c:pt idx="0">
                  <c:v>    General Sales Taxes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'Real Terms'!$C$2:$AY$3</c:f>
              <c:multiLvlStrCache>
                <c:ptCount val="49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  <c:pt idx="47">
                    <c:v>2024-2025</c:v>
                  </c:pt>
                  <c:pt idx="48">
                    <c:v>2025-26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  <c:pt idx="47">
                    <c:v>FY25</c:v>
                  </c:pt>
                  <c:pt idx="48">
                    <c:v>FY26 est</c:v>
                  </c:pt>
                </c:lvl>
              </c:multiLvlStrCache>
            </c:multiLvlStrRef>
          </c:cat>
          <c:val>
            <c:numRef>
              <c:f>'Real Terms'!$C$7:$AY$7</c:f>
              <c:numCache>
                <c:formatCode>_("$"* #,##0.0_);_("$"* \(#,##0.0\);_("$"* "-"??_);_(@_)</c:formatCode>
                <c:ptCount val="49"/>
                <c:pt idx="0">
                  <c:v>1285.5476018573709</c:v>
                </c:pt>
                <c:pt idx="1">
                  <c:v>1295.785852036001</c:v>
                </c:pt>
                <c:pt idx="2">
                  <c:v>1314.6549810006438</c:v>
                </c:pt>
                <c:pt idx="3">
                  <c:v>1414.63471826455</c:v>
                </c:pt>
                <c:pt idx="4">
                  <c:v>1190.8840909541511</c:v>
                </c:pt>
                <c:pt idx="5">
                  <c:v>1090.6839354621848</c:v>
                </c:pt>
                <c:pt idx="6">
                  <c:v>1276.7514791585495</c:v>
                </c:pt>
                <c:pt idx="7">
                  <c:v>1334.0883372999369</c:v>
                </c:pt>
                <c:pt idx="8">
                  <c:v>1362.362388769996</c:v>
                </c:pt>
                <c:pt idx="9">
                  <c:v>1524.1921950415699</c:v>
                </c:pt>
                <c:pt idx="10">
                  <c:v>1552.4640820543807</c:v>
                </c:pt>
                <c:pt idx="11">
                  <c:v>1591.2583262264409</c:v>
                </c:pt>
                <c:pt idx="12">
                  <c:v>1600.3676418248656</c:v>
                </c:pt>
                <c:pt idx="13">
                  <c:v>1743.6894071441902</c:v>
                </c:pt>
                <c:pt idx="14">
                  <c:v>1763.9401825931729</c:v>
                </c:pt>
                <c:pt idx="15">
                  <c:v>1896.0855659649123</c:v>
                </c:pt>
                <c:pt idx="16">
                  <c:v>1976.8566770323089</c:v>
                </c:pt>
                <c:pt idx="17">
                  <c:v>2074.613615329381</c:v>
                </c:pt>
                <c:pt idx="18">
                  <c:v>2099.1229701806801</c:v>
                </c:pt>
                <c:pt idx="19">
                  <c:v>2140.8414613069012</c:v>
                </c:pt>
                <c:pt idx="20">
                  <c:v>2201.9651742215351</c:v>
                </c:pt>
                <c:pt idx="21">
                  <c:v>2226.374475855363</c:v>
                </c:pt>
                <c:pt idx="22">
                  <c:v>2202.7328113453113</c:v>
                </c:pt>
                <c:pt idx="23">
                  <c:v>2341.3545623568161</c:v>
                </c:pt>
                <c:pt idx="24">
                  <c:v>2336.7714386274174</c:v>
                </c:pt>
                <c:pt idx="25">
                  <c:v>2399.0853878885264</c:v>
                </c:pt>
                <c:pt idx="26">
                  <c:v>2464.107846569274</c:v>
                </c:pt>
                <c:pt idx="27">
                  <c:v>2580.0610216510104</c:v>
                </c:pt>
                <c:pt idx="28">
                  <c:v>2781.7371403722905</c:v>
                </c:pt>
                <c:pt idx="29">
                  <c:v>2960.607950471494</c:v>
                </c:pt>
                <c:pt idx="30">
                  <c:v>2886.3472555913531</c:v>
                </c:pt>
                <c:pt idx="31">
                  <c:v>2815.3547524291812</c:v>
                </c:pt>
                <c:pt idx="32">
                  <c:v>2470.4217906095914</c:v>
                </c:pt>
                <c:pt idx="33">
                  <c:v>2718.877396868158</c:v>
                </c:pt>
                <c:pt idx="34">
                  <c:v>2779.4662096275947</c:v>
                </c:pt>
                <c:pt idx="35">
                  <c:v>2703.2765537349851</c:v>
                </c:pt>
                <c:pt idx="36">
                  <c:v>2799.5143683635602</c:v>
                </c:pt>
                <c:pt idx="37">
                  <c:v>2909.3101116355547</c:v>
                </c:pt>
                <c:pt idx="38">
                  <c:v>2697.1190412079854</c:v>
                </c:pt>
                <c:pt idx="39">
                  <c:v>2699.9732793700218</c:v>
                </c:pt>
                <c:pt idx="40">
                  <c:v>3120.9117079459756</c:v>
                </c:pt>
                <c:pt idx="41">
                  <c:v>3434.7764616459322</c:v>
                </c:pt>
                <c:pt idx="42">
                  <c:v>3712.0529442764969</c:v>
                </c:pt>
                <c:pt idx="43">
                  <c:v>3518.7513952989052</c:v>
                </c:pt>
                <c:pt idx="44">
                  <c:v>3933.0792888176584</c:v>
                </c:pt>
                <c:pt idx="45">
                  <c:v>4289.3589432863646</c:v>
                </c:pt>
                <c:pt idx="46">
                  <c:v>4240.8459573887649</c:v>
                </c:pt>
                <c:pt idx="47">
                  <c:v>4383.5387610799999</c:v>
                </c:pt>
                <c:pt idx="48">
                  <c:v>4411.5376106721442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D1-4BA9-A3D1-14D621BE21B7}"/>
            </c:ext>
          </c:extLst>
        </c:ser>
        <c:ser>
          <c:idx val="1"/>
          <c:order val="1"/>
          <c:tx>
            <c:strRef>
              <c:f>'Real Terms'!$B$8</c:f>
              <c:strCache>
                <c:ptCount val="1"/>
                <c:pt idx="0">
                  <c:v>    Selective Sales Taxes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'Real Terms'!$C$2:$AY$3</c:f>
              <c:multiLvlStrCache>
                <c:ptCount val="49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  <c:pt idx="47">
                    <c:v>2024-2025</c:v>
                  </c:pt>
                  <c:pt idx="48">
                    <c:v>2025-26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  <c:pt idx="47">
                    <c:v>FY25</c:v>
                  </c:pt>
                  <c:pt idx="48">
                    <c:v>FY26 est</c:v>
                  </c:pt>
                </c:lvl>
              </c:multiLvlStrCache>
            </c:multiLvlStrRef>
          </c:cat>
          <c:val>
            <c:numRef>
              <c:f>'Real Terms'!$C$8:$AY$8</c:f>
              <c:numCache>
                <c:formatCode>_("$"* #,##0.0_);_("$"* \(#,##0.0\);_("$"* "-"??_);_(@_)</c:formatCode>
                <c:ptCount val="49"/>
                <c:pt idx="0">
                  <c:v>269.49081795635976</c:v>
                </c:pt>
                <c:pt idx="1">
                  <c:v>260.04014010216491</c:v>
                </c:pt>
                <c:pt idx="2">
                  <c:v>222.64615352802227</c:v>
                </c:pt>
                <c:pt idx="3">
                  <c:v>151.83406806349205</c:v>
                </c:pt>
                <c:pt idx="4">
                  <c:v>136.13478748805099</c:v>
                </c:pt>
                <c:pt idx="5">
                  <c:v>145.23421915966387</c:v>
                </c:pt>
                <c:pt idx="6">
                  <c:v>153.13427513137432</c:v>
                </c:pt>
                <c:pt idx="7">
                  <c:v>174.24773327032136</c:v>
                </c:pt>
                <c:pt idx="8">
                  <c:v>166.37295006812093</c:v>
                </c:pt>
                <c:pt idx="9">
                  <c:v>174.48673513294881</c:v>
                </c:pt>
                <c:pt idx="10">
                  <c:v>213.58812437059416</c:v>
                </c:pt>
                <c:pt idx="11">
                  <c:v>201.6345900674095</c:v>
                </c:pt>
                <c:pt idx="12">
                  <c:v>190.57782187475382</c:v>
                </c:pt>
                <c:pt idx="13">
                  <c:v>186.0871846362561</c:v>
                </c:pt>
                <c:pt idx="14">
                  <c:v>245.0659123845133</c:v>
                </c:pt>
                <c:pt idx="15">
                  <c:v>272.43651316444442</c:v>
                </c:pt>
                <c:pt idx="16">
                  <c:v>456.91061458407881</c:v>
                </c:pt>
                <c:pt idx="17">
                  <c:v>465.05182667006483</c:v>
                </c:pt>
                <c:pt idx="18">
                  <c:v>430.67105359301001</c:v>
                </c:pt>
                <c:pt idx="19">
                  <c:v>420.8378226593245</c:v>
                </c:pt>
                <c:pt idx="20">
                  <c:v>430.09248647295203</c:v>
                </c:pt>
                <c:pt idx="21">
                  <c:v>415.54633930922711</c:v>
                </c:pt>
                <c:pt idx="22">
                  <c:v>453.23848768259904</c:v>
                </c:pt>
                <c:pt idx="23">
                  <c:v>447.92575954931453</c:v>
                </c:pt>
                <c:pt idx="24">
                  <c:v>484.45411219519912</c:v>
                </c:pt>
                <c:pt idx="25">
                  <c:v>482.91018139581701</c:v>
                </c:pt>
                <c:pt idx="26">
                  <c:v>605.33216183306956</c:v>
                </c:pt>
                <c:pt idx="27">
                  <c:v>646.08367200186922</c:v>
                </c:pt>
                <c:pt idx="28">
                  <c:v>647.4828332429114</c:v>
                </c:pt>
                <c:pt idx="29">
                  <c:v>643.32942905586435</c:v>
                </c:pt>
                <c:pt idx="30">
                  <c:v>603.15348770459127</c:v>
                </c:pt>
                <c:pt idx="31">
                  <c:v>599.54706935682475</c:v>
                </c:pt>
                <c:pt idx="32">
                  <c:v>546.58075519354793</c:v>
                </c:pt>
                <c:pt idx="33">
                  <c:v>633.77435502666469</c:v>
                </c:pt>
                <c:pt idx="34">
                  <c:v>610.88627449119576</c:v>
                </c:pt>
                <c:pt idx="35">
                  <c:v>589.23903749247302</c:v>
                </c:pt>
                <c:pt idx="36">
                  <c:v>600.16548344161322</c:v>
                </c:pt>
                <c:pt idx="37">
                  <c:v>655.8366356871104</c:v>
                </c:pt>
                <c:pt idx="38">
                  <c:v>708.85654242955798</c:v>
                </c:pt>
                <c:pt idx="39">
                  <c:v>711.49094612757381</c:v>
                </c:pt>
                <c:pt idx="40">
                  <c:v>673.44025873672695</c:v>
                </c:pt>
                <c:pt idx="41">
                  <c:v>681.51023631737246</c:v>
                </c:pt>
                <c:pt idx="42">
                  <c:v>696.31868844260339</c:v>
                </c:pt>
                <c:pt idx="43">
                  <c:v>753.44892960898949</c:v>
                </c:pt>
                <c:pt idx="44">
                  <c:v>748.87361881326194</c:v>
                </c:pt>
                <c:pt idx="45">
                  <c:v>809.78054120645038</c:v>
                </c:pt>
                <c:pt idx="46">
                  <c:v>763.9267171144603</c:v>
                </c:pt>
                <c:pt idx="47">
                  <c:v>826.34999999999991</c:v>
                </c:pt>
                <c:pt idx="48">
                  <c:v>795.90849927609918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D1-4BA9-A3D1-14D621BE21B7}"/>
            </c:ext>
          </c:extLst>
        </c:ser>
        <c:ser>
          <c:idx val="2"/>
          <c:order val="2"/>
          <c:tx>
            <c:strRef>
              <c:f>'Real Terms'!$B$9</c:f>
              <c:strCache>
                <c:ptCount val="1"/>
                <c:pt idx="0">
                  <c:v>    Individual Income Taxes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'Real Terms'!$C$2:$AY$3</c:f>
              <c:multiLvlStrCache>
                <c:ptCount val="49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  <c:pt idx="47">
                    <c:v>2024-2025</c:v>
                  </c:pt>
                  <c:pt idx="48">
                    <c:v>2025-26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  <c:pt idx="47">
                    <c:v>FY25</c:v>
                  </c:pt>
                  <c:pt idx="48">
                    <c:v>FY26 est</c:v>
                  </c:pt>
                </c:lvl>
              </c:multiLvlStrCache>
            </c:multiLvlStrRef>
          </c:cat>
          <c:val>
            <c:numRef>
              <c:f>'Real Terms'!$C$9:$AY$9</c:f>
              <c:numCache>
                <c:formatCode>_("$"* #,##0.0_);_("$"* \(#,##0.0\);_("$"* "-"??_);_(@_)</c:formatCode>
                <c:ptCount val="49"/>
                <c:pt idx="0">
                  <c:v>201.73509782863223</c:v>
                </c:pt>
                <c:pt idx="1">
                  <c:v>317.89227741668691</c:v>
                </c:pt>
                <c:pt idx="2">
                  <c:v>191.77117807601456</c:v>
                </c:pt>
                <c:pt idx="3">
                  <c:v>272.82741417989411</c:v>
                </c:pt>
                <c:pt idx="4">
                  <c:v>52.370956225880697</c:v>
                </c:pt>
                <c:pt idx="5">
                  <c:v>51.495780653594771</c:v>
                </c:pt>
                <c:pt idx="6">
                  <c:v>229.00855391339934</c:v>
                </c:pt>
                <c:pt idx="7">
                  <c:v>253.33193803087585</c:v>
                </c:pt>
                <c:pt idx="8">
                  <c:v>293.80550102104854</c:v>
                </c:pt>
                <c:pt idx="9">
                  <c:v>688.31971195865469</c:v>
                </c:pt>
                <c:pt idx="10">
                  <c:v>822.11474706373167</c:v>
                </c:pt>
                <c:pt idx="11">
                  <c:v>918.38156342825687</c:v>
                </c:pt>
                <c:pt idx="12">
                  <c:v>901.29446219508998</c:v>
                </c:pt>
                <c:pt idx="13">
                  <c:v>937.03477634451406</c:v>
                </c:pt>
                <c:pt idx="14">
                  <c:v>1014.3229756668676</c:v>
                </c:pt>
                <c:pt idx="15">
                  <c:v>1097.5415542126314</c:v>
                </c:pt>
                <c:pt idx="16">
                  <c:v>1222.6033337163369</c:v>
                </c:pt>
                <c:pt idx="17">
                  <c:v>1243.3390416769901</c:v>
                </c:pt>
                <c:pt idx="18">
                  <c:v>1304.9806673728492</c:v>
                </c:pt>
                <c:pt idx="19">
                  <c:v>1350.8598341042584</c:v>
                </c:pt>
                <c:pt idx="20">
                  <c:v>1566.0275160119525</c:v>
                </c:pt>
                <c:pt idx="21">
                  <c:v>1551.1172279689088</c:v>
                </c:pt>
                <c:pt idx="22">
                  <c:v>1628.0801884967555</c:v>
                </c:pt>
                <c:pt idx="23">
                  <c:v>1644.5414509049886</c:v>
                </c:pt>
                <c:pt idx="24">
                  <c:v>1829.316806875149</c:v>
                </c:pt>
                <c:pt idx="25">
                  <c:v>1610.7938872151165</c:v>
                </c:pt>
                <c:pt idx="26">
                  <c:v>1719.6728973711574</c:v>
                </c:pt>
                <c:pt idx="27">
                  <c:v>1800.0673836630015</c:v>
                </c:pt>
                <c:pt idx="28">
                  <c:v>1795.1382839356459</c:v>
                </c:pt>
                <c:pt idx="29">
                  <c:v>1837.227838323028</c:v>
                </c:pt>
                <c:pt idx="30">
                  <c:v>1821.5212239295365</c:v>
                </c:pt>
                <c:pt idx="31">
                  <c:v>1418.8111380438368</c:v>
                </c:pt>
                <c:pt idx="32">
                  <c:v>1402.1862948464923</c:v>
                </c:pt>
                <c:pt idx="33">
                  <c:v>1524.9157028391364</c:v>
                </c:pt>
                <c:pt idx="34">
                  <c:v>1606.4458683114458</c:v>
                </c:pt>
                <c:pt idx="35">
                  <c:v>1704.0007495325326</c:v>
                </c:pt>
                <c:pt idx="36">
                  <c:v>1696.8770469620531</c:v>
                </c:pt>
                <c:pt idx="37">
                  <c:v>1798.6168696622763</c:v>
                </c:pt>
                <c:pt idx="38">
                  <c:v>1770.0841443582915</c:v>
                </c:pt>
                <c:pt idx="39">
                  <c:v>1807.7945331585227</c:v>
                </c:pt>
                <c:pt idx="40">
                  <c:v>1945.1403966579546</c:v>
                </c:pt>
                <c:pt idx="41">
                  <c:v>2097.7266478693791</c:v>
                </c:pt>
                <c:pt idx="42">
                  <c:v>2089.573588109331</c:v>
                </c:pt>
                <c:pt idx="43">
                  <c:v>2299.1059404943539</c:v>
                </c:pt>
                <c:pt idx="44">
                  <c:v>2622.3532949447094</c:v>
                </c:pt>
                <c:pt idx="45">
                  <c:v>2665.883490339158</c:v>
                </c:pt>
                <c:pt idx="46">
                  <c:v>2251.1348483260531</c:v>
                </c:pt>
                <c:pt idx="47">
                  <c:v>2143.09</c:v>
                </c:pt>
                <c:pt idx="48">
                  <c:v>2113.4875904071528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D1-4BA9-A3D1-14D621BE21B7}"/>
            </c:ext>
          </c:extLst>
        </c:ser>
        <c:ser>
          <c:idx val="3"/>
          <c:order val="3"/>
          <c:tx>
            <c:strRef>
              <c:f>'Real Terms'!$B$10</c:f>
              <c:strCache>
                <c:ptCount val="1"/>
                <c:pt idx="0">
                  <c:v>    Corporate Income &amp; Estate Taxes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'Real Terms'!$C$2:$AY$3</c:f>
              <c:multiLvlStrCache>
                <c:ptCount val="49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  <c:pt idx="47">
                    <c:v>2024-2025</c:v>
                  </c:pt>
                  <c:pt idx="48">
                    <c:v>2025-26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  <c:pt idx="47">
                    <c:v>FY25</c:v>
                  </c:pt>
                  <c:pt idx="48">
                    <c:v>FY26 est</c:v>
                  </c:pt>
                </c:lvl>
              </c:multiLvlStrCache>
            </c:multiLvlStrRef>
          </c:cat>
          <c:val>
            <c:numRef>
              <c:f>'Real Terms'!$C$10:$AY$10</c:f>
              <c:numCache>
                <c:formatCode>_("$"* #,##0.0_);_("$"* \(#,##0.0\);_("$"* "-"??_);_(@_)</c:formatCode>
                <c:ptCount val="49"/>
                <c:pt idx="0">
                  <c:v>204.48469353911653</c:v>
                </c:pt>
                <c:pt idx="1">
                  <c:v>175.04966951593283</c:v>
                </c:pt>
                <c:pt idx="2">
                  <c:v>181.63917539188313</c:v>
                </c:pt>
                <c:pt idx="3">
                  <c:v>191.09289858201055</c:v>
                </c:pt>
                <c:pt idx="4">
                  <c:v>198.94416152593379</c:v>
                </c:pt>
                <c:pt idx="5">
                  <c:v>212.95775697478987</c:v>
                </c:pt>
                <c:pt idx="6">
                  <c:v>147.72560723909305</c:v>
                </c:pt>
                <c:pt idx="7">
                  <c:v>203.96775340894769</c:v>
                </c:pt>
                <c:pt idx="8">
                  <c:v>232.80772826329886</c:v>
                </c:pt>
                <c:pt idx="9">
                  <c:v>292.77798624522501</c:v>
                </c:pt>
                <c:pt idx="10">
                  <c:v>147.19821568982877</c:v>
                </c:pt>
                <c:pt idx="11">
                  <c:v>217.8115171165222</c:v>
                </c:pt>
                <c:pt idx="12">
                  <c:v>228.77448000000001</c:v>
                </c:pt>
                <c:pt idx="13">
                  <c:v>131.91299672910571</c:v>
                </c:pt>
                <c:pt idx="14">
                  <c:v>205.58982870196598</c:v>
                </c:pt>
                <c:pt idx="15">
                  <c:v>230.48694394385961</c:v>
                </c:pt>
                <c:pt idx="16">
                  <c:v>291.09224509499109</c:v>
                </c:pt>
                <c:pt idx="17">
                  <c:v>336.53682139730734</c:v>
                </c:pt>
                <c:pt idx="18">
                  <c:v>356.7365032953993</c:v>
                </c:pt>
                <c:pt idx="19">
                  <c:v>377.13835362240405</c:v>
                </c:pt>
                <c:pt idx="20">
                  <c:v>377.35511675528073</c:v>
                </c:pt>
                <c:pt idx="21">
                  <c:v>352.68257792348828</c:v>
                </c:pt>
                <c:pt idx="22">
                  <c:v>332.47093783509723</c:v>
                </c:pt>
                <c:pt idx="23">
                  <c:v>442.88320323914695</c:v>
                </c:pt>
                <c:pt idx="24">
                  <c:v>290.4412602178661</c:v>
                </c:pt>
                <c:pt idx="25">
                  <c:v>204.31540195505926</c:v>
                </c:pt>
                <c:pt idx="26">
                  <c:v>249.06769558509293</c:v>
                </c:pt>
                <c:pt idx="27">
                  <c:v>410.04430190509942</c:v>
                </c:pt>
                <c:pt idx="28">
                  <c:v>607.43768384056045</c:v>
                </c:pt>
                <c:pt idx="29">
                  <c:v>716.02063814309406</c:v>
                </c:pt>
                <c:pt idx="30">
                  <c:v>532.26043694831287</c:v>
                </c:pt>
                <c:pt idx="31">
                  <c:v>240.57982661279519</c:v>
                </c:pt>
                <c:pt idx="32">
                  <c:v>183.3796594877474</c:v>
                </c:pt>
                <c:pt idx="33">
                  <c:v>330.34511525719279</c:v>
                </c:pt>
                <c:pt idx="34">
                  <c:v>392.4382608204707</c:v>
                </c:pt>
                <c:pt idx="35">
                  <c:v>366.91836592400085</c:v>
                </c:pt>
                <c:pt idx="36">
                  <c:v>266.09633770409675</c:v>
                </c:pt>
                <c:pt idx="37">
                  <c:v>341.67947550126837</c:v>
                </c:pt>
                <c:pt idx="38">
                  <c:v>158.04671336914279</c:v>
                </c:pt>
                <c:pt idx="39">
                  <c:v>91.915098303562175</c:v>
                </c:pt>
                <c:pt idx="40">
                  <c:v>136.50557359034758</c:v>
                </c:pt>
                <c:pt idx="41">
                  <c:v>154.06748346791849</c:v>
                </c:pt>
                <c:pt idx="42">
                  <c:v>78.054879584201032</c:v>
                </c:pt>
                <c:pt idx="43">
                  <c:v>180.75529609369505</c:v>
                </c:pt>
                <c:pt idx="44">
                  <c:v>387.44943208948513</c:v>
                </c:pt>
                <c:pt idx="45">
                  <c:v>465.60327097657631</c:v>
                </c:pt>
                <c:pt idx="46">
                  <c:v>643.71238836517773</c:v>
                </c:pt>
                <c:pt idx="47">
                  <c:v>782.5</c:v>
                </c:pt>
                <c:pt idx="48">
                  <c:v>245.86530076241701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D1-4BA9-A3D1-14D621BE21B7}"/>
            </c:ext>
          </c:extLst>
        </c:ser>
        <c:ser>
          <c:idx val="4"/>
          <c:order val="4"/>
          <c:tx>
            <c:strRef>
              <c:f>'Real Terms'!$B$11</c:f>
              <c:strCache>
                <c:ptCount val="1"/>
                <c:pt idx="0">
                  <c:v>    Mineral Production Taxes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'Real Terms'!$C$2:$AY$3</c:f>
              <c:multiLvlStrCache>
                <c:ptCount val="49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  <c:pt idx="47">
                    <c:v>2024-2025</c:v>
                  </c:pt>
                  <c:pt idx="48">
                    <c:v>2025-26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  <c:pt idx="47">
                    <c:v>FY25</c:v>
                  </c:pt>
                  <c:pt idx="48">
                    <c:v>FY26 est</c:v>
                  </c:pt>
                </c:lvl>
              </c:multiLvlStrCache>
            </c:multiLvlStrRef>
          </c:cat>
          <c:val>
            <c:numRef>
              <c:f>'Real Terms'!$C$11:$AY$11</c:f>
              <c:numCache>
                <c:formatCode>_("$"* #,##0.0_);_("$"* \(#,##0.0\);_("$"* "-"??_);_(@_)</c:formatCode>
                <c:ptCount val="49"/>
                <c:pt idx="0">
                  <c:v>263.34227551889296</c:v>
                </c:pt>
                <c:pt idx="1">
                  <c:v>271.19319743614693</c:v>
                </c:pt>
                <c:pt idx="2">
                  <c:v>355.91780903585988</c:v>
                </c:pt>
                <c:pt idx="3">
                  <c:v>403.40163157671952</c:v>
                </c:pt>
                <c:pt idx="4">
                  <c:v>447.86313422552661</c:v>
                </c:pt>
                <c:pt idx="5">
                  <c:v>398.22734830999065</c:v>
                </c:pt>
                <c:pt idx="6">
                  <c:v>439.99965846607182</c:v>
                </c:pt>
                <c:pt idx="7">
                  <c:v>455.40464973534972</c:v>
                </c:pt>
                <c:pt idx="8">
                  <c:v>403.28105011863749</c:v>
                </c:pt>
                <c:pt idx="9">
                  <c:v>208.93456398172418</c:v>
                </c:pt>
                <c:pt idx="10">
                  <c:v>253.55755918860592</c:v>
                </c:pt>
                <c:pt idx="11">
                  <c:v>229.08920620718115</c:v>
                </c:pt>
                <c:pt idx="12">
                  <c:v>236.05039148483658</c:v>
                </c:pt>
                <c:pt idx="13">
                  <c:v>249.18560366419808</c:v>
                </c:pt>
                <c:pt idx="14">
                  <c:v>240.8487653141961</c:v>
                </c:pt>
                <c:pt idx="15">
                  <c:v>278.52066566081868</c:v>
                </c:pt>
                <c:pt idx="16">
                  <c:v>306.92725267080743</c:v>
                </c:pt>
                <c:pt idx="17">
                  <c:v>271.05679681533599</c:v>
                </c:pt>
                <c:pt idx="18">
                  <c:v>294.22381391294965</c:v>
                </c:pt>
                <c:pt idx="19">
                  <c:v>363.18008689112645</c:v>
                </c:pt>
                <c:pt idx="20">
                  <c:v>361.33442062235957</c:v>
                </c:pt>
                <c:pt idx="21">
                  <c:v>256.52455640433504</c:v>
                </c:pt>
                <c:pt idx="22">
                  <c:v>365.08833403849371</c:v>
                </c:pt>
                <c:pt idx="23">
                  <c:v>659.78245677627569</c:v>
                </c:pt>
                <c:pt idx="24">
                  <c:v>430.70976701138198</c:v>
                </c:pt>
                <c:pt idx="25">
                  <c:v>468.36530741223982</c:v>
                </c:pt>
                <c:pt idx="26">
                  <c:v>562.65565723690258</c:v>
                </c:pt>
                <c:pt idx="27">
                  <c:v>707.74767127775408</c:v>
                </c:pt>
                <c:pt idx="28">
                  <c:v>865.33813113897941</c:v>
                </c:pt>
                <c:pt idx="29">
                  <c:v>757.43798092165116</c:v>
                </c:pt>
                <c:pt idx="30">
                  <c:v>939.54488459779657</c:v>
                </c:pt>
                <c:pt idx="31">
                  <c:v>651.61121496991757</c:v>
                </c:pt>
                <c:pt idx="32">
                  <c:v>572.71503156652409</c:v>
                </c:pt>
                <c:pt idx="33">
                  <c:v>609.14323485381112</c:v>
                </c:pt>
                <c:pt idx="34">
                  <c:v>637.29263951262897</c:v>
                </c:pt>
                <c:pt idx="35">
                  <c:v>602.00977403099535</c:v>
                </c:pt>
                <c:pt idx="36">
                  <c:v>753.30520297687826</c:v>
                </c:pt>
                <c:pt idx="37">
                  <c:v>573.94096572413446</c:v>
                </c:pt>
                <c:pt idx="38">
                  <c:v>373.10068041782188</c:v>
                </c:pt>
                <c:pt idx="39">
                  <c:v>447.26777180194927</c:v>
                </c:pt>
                <c:pt idx="40">
                  <c:v>631.4101367582947</c:v>
                </c:pt>
                <c:pt idx="41">
                  <c:v>532.21031341279331</c:v>
                </c:pt>
                <c:pt idx="42">
                  <c:v>543.54355229441262</c:v>
                </c:pt>
                <c:pt idx="43">
                  <c:v>576.31598413841448</c:v>
                </c:pt>
                <c:pt idx="44">
                  <c:v>725.77762184369396</c:v>
                </c:pt>
                <c:pt idx="45">
                  <c:v>1052.152090766913</c:v>
                </c:pt>
                <c:pt idx="46">
                  <c:v>1347.6393666032577</c:v>
                </c:pt>
                <c:pt idx="47">
                  <c:v>1285.7839538000003</c:v>
                </c:pt>
                <c:pt idx="48">
                  <c:v>1229.0294732629736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D1-4BA9-A3D1-14D621BE21B7}"/>
            </c:ext>
          </c:extLst>
        </c:ser>
        <c:ser>
          <c:idx val="5"/>
          <c:order val="5"/>
          <c:tx>
            <c:strRef>
              <c:f>'Real Terms'!$B$12</c:f>
              <c:strCache>
                <c:ptCount val="1"/>
                <c:pt idx="0">
                  <c:v>    License Fees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'Real Terms'!$C$2:$AY$3</c:f>
              <c:multiLvlStrCache>
                <c:ptCount val="49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  <c:pt idx="47">
                    <c:v>2024-2025</c:v>
                  </c:pt>
                  <c:pt idx="48">
                    <c:v>2025-26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  <c:pt idx="47">
                    <c:v>FY25</c:v>
                  </c:pt>
                  <c:pt idx="48">
                    <c:v>FY26 est</c:v>
                  </c:pt>
                </c:lvl>
              </c:multiLvlStrCache>
            </c:multiLvlStrRef>
          </c:cat>
          <c:val>
            <c:numRef>
              <c:f>'Real Terms'!$C$12:$AY$12</c:f>
              <c:numCache>
                <c:formatCode>_("$"* #,##0.0_);_("$"* \(#,##0.0\);_("$"* "-"??_);_(@_)</c:formatCode>
                <c:ptCount val="49"/>
                <c:pt idx="0">
                  <c:v>96.646767307078221</c:v>
                </c:pt>
                <c:pt idx="1">
                  <c:v>92.874128576988554</c:v>
                </c:pt>
                <c:pt idx="2">
                  <c:v>105.22135959201199</c:v>
                </c:pt>
                <c:pt idx="3">
                  <c:v>38.954384761904755</c:v>
                </c:pt>
                <c:pt idx="4">
                  <c:v>33.117424503451943</c:v>
                </c:pt>
                <c:pt idx="5">
                  <c:v>36.103037721755364</c:v>
                </c:pt>
                <c:pt idx="6">
                  <c:v>38.831301740198086</c:v>
                </c:pt>
                <c:pt idx="7">
                  <c:v>40.774930620667924</c:v>
                </c:pt>
                <c:pt idx="8">
                  <c:v>47.047753438959042</c:v>
                </c:pt>
                <c:pt idx="9">
                  <c:v>46.813862584076084</c:v>
                </c:pt>
                <c:pt idx="10">
                  <c:v>34.220725878290892</c:v>
                </c:pt>
                <c:pt idx="11">
                  <c:v>15.206521243637363</c:v>
                </c:pt>
                <c:pt idx="12">
                  <c:v>17.122294622554811</c:v>
                </c:pt>
                <c:pt idx="13">
                  <c:v>12.113320891156883</c:v>
                </c:pt>
                <c:pt idx="14">
                  <c:v>45.933331448558668</c:v>
                </c:pt>
                <c:pt idx="15">
                  <c:v>45.476174654970755</c:v>
                </c:pt>
                <c:pt idx="16">
                  <c:v>52.258284355803745</c:v>
                </c:pt>
                <c:pt idx="17">
                  <c:v>54.226569589450939</c:v>
                </c:pt>
                <c:pt idx="18">
                  <c:v>54.971600101396895</c:v>
                </c:pt>
                <c:pt idx="19">
                  <c:v>54.57409541430669</c:v>
                </c:pt>
                <c:pt idx="20">
                  <c:v>58.873185347758877</c:v>
                </c:pt>
                <c:pt idx="21">
                  <c:v>68.988030039501652</c:v>
                </c:pt>
                <c:pt idx="22">
                  <c:v>60.837607635737143</c:v>
                </c:pt>
                <c:pt idx="23">
                  <c:v>60.963150000571211</c:v>
                </c:pt>
                <c:pt idx="24">
                  <c:v>55.092789728374171</c:v>
                </c:pt>
                <c:pt idx="25">
                  <c:v>67.050056645038012</c:v>
                </c:pt>
                <c:pt idx="26">
                  <c:v>73.218013823631026</c:v>
                </c:pt>
                <c:pt idx="27">
                  <c:v>73.36934870774958</c:v>
                </c:pt>
                <c:pt idx="28">
                  <c:v>78.214787639991513</c:v>
                </c:pt>
                <c:pt idx="29">
                  <c:v>76.215459777967922</c:v>
                </c:pt>
                <c:pt idx="30">
                  <c:v>76.06533871856162</c:v>
                </c:pt>
                <c:pt idx="31">
                  <c:v>74.15973921837498</c:v>
                </c:pt>
                <c:pt idx="32">
                  <c:v>73.683897240277219</c:v>
                </c:pt>
                <c:pt idx="33">
                  <c:v>71.508406468972396</c:v>
                </c:pt>
                <c:pt idx="34">
                  <c:v>69.251107480476747</c:v>
                </c:pt>
                <c:pt idx="35">
                  <c:v>68.659873863024117</c:v>
                </c:pt>
                <c:pt idx="36">
                  <c:v>69.862006248571916</c:v>
                </c:pt>
                <c:pt idx="37">
                  <c:v>75.048654933284496</c:v>
                </c:pt>
                <c:pt idx="38">
                  <c:v>73.106220101600542</c:v>
                </c:pt>
                <c:pt idx="39">
                  <c:v>69.787389452704602</c:v>
                </c:pt>
                <c:pt idx="40">
                  <c:v>78.155712671310425</c:v>
                </c:pt>
                <c:pt idx="41">
                  <c:v>69.506014528686364</c:v>
                </c:pt>
                <c:pt idx="42">
                  <c:v>62.369800933578354</c:v>
                </c:pt>
                <c:pt idx="43">
                  <c:v>26.322414528006362</c:v>
                </c:pt>
                <c:pt idx="44">
                  <c:v>63.880147715829622</c:v>
                </c:pt>
                <c:pt idx="45">
                  <c:v>67.580766659326741</c:v>
                </c:pt>
                <c:pt idx="46">
                  <c:v>72.638722898503374</c:v>
                </c:pt>
                <c:pt idx="47">
                  <c:v>70.140000000000015</c:v>
                </c:pt>
                <c:pt idx="48">
                  <c:v>58.341974679561126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D1-4BA9-A3D1-14D621BE21B7}"/>
            </c:ext>
          </c:extLst>
        </c:ser>
        <c:ser>
          <c:idx val="6"/>
          <c:order val="6"/>
          <c:tx>
            <c:strRef>
              <c:f>'Real Terms'!$B$13</c:f>
              <c:strCache>
                <c:ptCount val="1"/>
                <c:pt idx="0">
                  <c:v>    Investment Income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'Real Terms'!$C$2:$AY$3</c:f>
              <c:multiLvlStrCache>
                <c:ptCount val="49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  <c:pt idx="47">
                    <c:v>2024-2025</c:v>
                  </c:pt>
                  <c:pt idx="48">
                    <c:v>2025-26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  <c:pt idx="47">
                    <c:v>FY25</c:v>
                  </c:pt>
                  <c:pt idx="48">
                    <c:v>FY26 est</c:v>
                  </c:pt>
                </c:lvl>
              </c:multiLvlStrCache>
            </c:multiLvlStrRef>
          </c:cat>
          <c:val>
            <c:numRef>
              <c:f>'Real Terms'!$C$13:$AY$13</c:f>
              <c:numCache>
                <c:formatCode>_("$"* #,##0.0_);_("$"* \(#,##0.0\);_("$"* "-"??_);_(@_)</c:formatCode>
                <c:ptCount val="49"/>
                <c:pt idx="0">
                  <c:v>313.48942237892498</c:v>
                </c:pt>
                <c:pt idx="1">
                  <c:v>380.24273723181705</c:v>
                </c:pt>
                <c:pt idx="2">
                  <c:v>484.64132111659853</c:v>
                </c:pt>
                <c:pt idx="3">
                  <c:v>581.05123259259256</c:v>
                </c:pt>
                <c:pt idx="4">
                  <c:v>800.99416758364316</c:v>
                </c:pt>
                <c:pt idx="5">
                  <c:v>822.55698252100831</c:v>
                </c:pt>
                <c:pt idx="6">
                  <c:v>831.07474804616527</c:v>
                </c:pt>
                <c:pt idx="7">
                  <c:v>903.45137209199743</c:v>
                </c:pt>
                <c:pt idx="8">
                  <c:v>1024.1386253991579</c:v>
                </c:pt>
                <c:pt idx="9">
                  <c:v>923.6941697790428</c:v>
                </c:pt>
                <c:pt idx="10">
                  <c:v>899.73603127319814</c:v>
                </c:pt>
                <c:pt idx="11">
                  <c:v>964.39191219975226</c:v>
                </c:pt>
                <c:pt idx="12">
                  <c:v>941.59355088354994</c:v>
                </c:pt>
                <c:pt idx="13">
                  <c:v>878.04610693135828</c:v>
                </c:pt>
                <c:pt idx="14">
                  <c:v>860.18073162465316</c:v>
                </c:pt>
                <c:pt idx="15">
                  <c:v>835.71139162339182</c:v>
                </c:pt>
                <c:pt idx="16">
                  <c:v>808.95615601572729</c:v>
                </c:pt>
                <c:pt idx="17">
                  <c:v>775.84829745692275</c:v>
                </c:pt>
                <c:pt idx="18">
                  <c:v>737.85250302572661</c:v>
                </c:pt>
                <c:pt idx="19">
                  <c:v>725.54832112439681</c:v>
                </c:pt>
                <c:pt idx="20">
                  <c:v>804.76913848943832</c:v>
                </c:pt>
                <c:pt idx="21">
                  <c:v>844.74855088422942</c:v>
                </c:pt>
                <c:pt idx="22">
                  <c:v>770.70610645316276</c:v>
                </c:pt>
                <c:pt idx="23">
                  <c:v>822.98283248495818</c:v>
                </c:pt>
                <c:pt idx="24">
                  <c:v>843.71386724521471</c:v>
                </c:pt>
                <c:pt idx="25">
                  <c:v>835.13082564399951</c:v>
                </c:pt>
                <c:pt idx="26">
                  <c:v>826.88470097219681</c:v>
                </c:pt>
                <c:pt idx="27">
                  <c:v>907.12628488003486</c:v>
                </c:pt>
                <c:pt idx="28">
                  <c:v>942.63501488258771</c:v>
                </c:pt>
                <c:pt idx="29">
                  <c:v>937.34211097932678</c:v>
                </c:pt>
                <c:pt idx="30">
                  <c:v>992.7150932776276</c:v>
                </c:pt>
                <c:pt idx="31">
                  <c:v>1025.1661931391766</c:v>
                </c:pt>
                <c:pt idx="32">
                  <c:v>947.42428905212478</c:v>
                </c:pt>
                <c:pt idx="33">
                  <c:v>930.86518809376412</c:v>
                </c:pt>
                <c:pt idx="34">
                  <c:v>925.19869776338601</c:v>
                </c:pt>
                <c:pt idx="35">
                  <c:v>867.5861661331727</c:v>
                </c:pt>
                <c:pt idx="36">
                  <c:v>863.82833144531435</c:v>
                </c:pt>
                <c:pt idx="37">
                  <c:v>943.14275654082928</c:v>
                </c:pt>
                <c:pt idx="38">
                  <c:v>1027.2854955800572</c:v>
                </c:pt>
                <c:pt idx="39">
                  <c:v>966.67973044900202</c:v>
                </c:pt>
                <c:pt idx="40">
                  <c:v>1028.1243082387955</c:v>
                </c:pt>
                <c:pt idx="41">
                  <c:v>1187.1225802715348</c:v>
                </c:pt>
                <c:pt idx="42">
                  <c:v>1223.3126301922646</c:v>
                </c:pt>
                <c:pt idx="43">
                  <c:v>1160.3596496061521</c:v>
                </c:pt>
                <c:pt idx="44">
                  <c:v>1031.8840792403589</c:v>
                </c:pt>
                <c:pt idx="45">
                  <c:v>1419.3692555073965</c:v>
                </c:pt>
                <c:pt idx="46">
                  <c:v>1936.9074893253328</c:v>
                </c:pt>
                <c:pt idx="47">
                  <c:v>2083.7703000000001</c:v>
                </c:pt>
                <c:pt idx="48">
                  <c:v>2165.8576751168907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3D1-4BA9-A3D1-14D621BE21B7}"/>
            </c:ext>
          </c:extLst>
        </c:ser>
        <c:ser>
          <c:idx val="7"/>
          <c:order val="7"/>
          <c:tx>
            <c:strRef>
              <c:f>'Real Terms'!$B$14</c:f>
              <c:strCache>
                <c:ptCount val="1"/>
                <c:pt idx="0">
                  <c:v>        STO Earnings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'Real Terms'!$C$2:$AY$3</c:f>
              <c:multiLvlStrCache>
                <c:ptCount val="49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  <c:pt idx="47">
                    <c:v>2024-2025</c:v>
                  </c:pt>
                  <c:pt idx="48">
                    <c:v>2025-26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  <c:pt idx="47">
                    <c:v>FY25</c:v>
                  </c:pt>
                  <c:pt idx="48">
                    <c:v>FY26 est</c:v>
                  </c:pt>
                </c:lvl>
              </c:multiLvlStrCache>
            </c:multiLvlStrRef>
          </c:cat>
          <c:val>
            <c:numRef>
              <c:f>'Real Terms'!$C$14:$AY$14</c:f>
              <c:numCache>
                <c:formatCode>_("$"* #,##0.0_);_("$"* \(#,##0.0\);_("$"* "-"??_);_(@_)</c:formatCode>
                <c:ptCount val="49"/>
                <c:pt idx="0">
                  <c:v>55.981159898882382</c:v>
                </c:pt>
                <c:pt idx="1">
                  <c:v>63.834442495743133</c:v>
                </c:pt>
                <c:pt idx="2">
                  <c:v>121.30975173287521</c:v>
                </c:pt>
                <c:pt idx="3">
                  <c:v>171.42130107936507</c:v>
                </c:pt>
                <c:pt idx="4">
                  <c:v>263.59957970968316</c:v>
                </c:pt>
                <c:pt idx="5">
                  <c:v>190.72631223155929</c:v>
                </c:pt>
                <c:pt idx="6">
                  <c:v>139.29270438569208</c:v>
                </c:pt>
                <c:pt idx="7">
                  <c:v>143.440541821046</c:v>
                </c:pt>
                <c:pt idx="8">
                  <c:v>148.63191085495595</c:v>
                </c:pt>
                <c:pt idx="9">
                  <c:v>76.098229771552681</c:v>
                </c:pt>
                <c:pt idx="10">
                  <c:v>67.574757088188747</c:v>
                </c:pt>
                <c:pt idx="11">
                  <c:v>87.651248699958714</c:v>
                </c:pt>
                <c:pt idx="12">
                  <c:v>97.80807327294211</c:v>
                </c:pt>
                <c:pt idx="13">
                  <c:v>68.601022582612472</c:v>
                </c:pt>
                <c:pt idx="14">
                  <c:v>57.051910521767205</c:v>
                </c:pt>
                <c:pt idx="15">
                  <c:v>53.796633704142799</c:v>
                </c:pt>
                <c:pt idx="16">
                  <c:v>56.128691416915281</c:v>
                </c:pt>
                <c:pt idx="17">
                  <c:v>66.43272824455714</c:v>
                </c:pt>
                <c:pt idx="18">
                  <c:v>48.719945409803856</c:v>
                </c:pt>
                <c:pt idx="19">
                  <c:v>43.570264486096072</c:v>
                </c:pt>
                <c:pt idx="20">
                  <c:v>79.140402964731166</c:v>
                </c:pt>
                <c:pt idx="21">
                  <c:v>120.74039059265581</c:v>
                </c:pt>
                <c:pt idx="22">
                  <c:v>91.958194860721633</c:v>
                </c:pt>
                <c:pt idx="23">
                  <c:v>135.23211901873518</c:v>
                </c:pt>
                <c:pt idx="24">
                  <c:v>99.622275610509746</c:v>
                </c:pt>
                <c:pt idx="25">
                  <c:v>55.764919271748404</c:v>
                </c:pt>
                <c:pt idx="26">
                  <c:v>33.556933288937444</c:v>
                </c:pt>
                <c:pt idx="27">
                  <c:v>39.369442028194769</c:v>
                </c:pt>
                <c:pt idx="28">
                  <c:v>102.60095514917407</c:v>
                </c:pt>
                <c:pt idx="29">
                  <c:v>103.46173772513896</c:v>
                </c:pt>
                <c:pt idx="30">
                  <c:v>140.65158765427492</c:v>
                </c:pt>
                <c:pt idx="31">
                  <c:v>100.29563892922711</c:v>
                </c:pt>
                <c:pt idx="32">
                  <c:v>32.433034787545608</c:v>
                </c:pt>
                <c:pt idx="33">
                  <c:v>24.18833089196271</c:v>
                </c:pt>
                <c:pt idx="34">
                  <c:v>24.334262377500718</c:v>
                </c:pt>
                <c:pt idx="35">
                  <c:v>20.236968577086646</c:v>
                </c:pt>
                <c:pt idx="36">
                  <c:v>25.686544756950322</c:v>
                </c:pt>
                <c:pt idx="37">
                  <c:v>22.823383432304766</c:v>
                </c:pt>
                <c:pt idx="38">
                  <c:v>28.867086850243087</c:v>
                </c:pt>
                <c:pt idx="39">
                  <c:v>-4.189862030931609</c:v>
                </c:pt>
                <c:pt idx="40">
                  <c:v>7.6128762192233008</c:v>
                </c:pt>
                <c:pt idx="41">
                  <c:v>109.02658235636905</c:v>
                </c:pt>
                <c:pt idx="42">
                  <c:v>113.37718268717806</c:v>
                </c:pt>
                <c:pt idx="43">
                  <c:v>6.399486100845583</c:v>
                </c:pt>
                <c:pt idx="44">
                  <c:v>-133.28080202438525</c:v>
                </c:pt>
                <c:pt idx="45">
                  <c:v>192.32914720753701</c:v>
                </c:pt>
                <c:pt idx="46">
                  <c:v>400.80848517301257</c:v>
                </c:pt>
                <c:pt idx="47">
                  <c:v>401.16030000000001</c:v>
                </c:pt>
                <c:pt idx="48">
                  <c:v>312.89333522349574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3D1-4BA9-A3D1-14D621BE21B7}"/>
            </c:ext>
          </c:extLst>
        </c:ser>
        <c:ser>
          <c:idx val="8"/>
          <c:order val="8"/>
          <c:tx>
            <c:strRef>
              <c:f>'Real Terms'!$B$15</c:f>
              <c:strCache>
                <c:ptCount val="1"/>
                <c:pt idx="0">
                  <c:v>    Rents and Royalties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'Real Terms'!$C$2:$AY$3</c:f>
              <c:multiLvlStrCache>
                <c:ptCount val="49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  <c:pt idx="47">
                    <c:v>2024-2025</c:v>
                  </c:pt>
                  <c:pt idx="48">
                    <c:v>2025-26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  <c:pt idx="47">
                    <c:v>FY25</c:v>
                  </c:pt>
                  <c:pt idx="48">
                    <c:v>FY26 est</c:v>
                  </c:pt>
                </c:lvl>
              </c:multiLvlStrCache>
            </c:multiLvlStrRef>
          </c:cat>
          <c:val>
            <c:numRef>
              <c:f>'Real Terms'!$C$15:$AY$15</c:f>
              <c:numCache>
                <c:formatCode>_("$"* #,##0.0_);_("$"* \(#,##0.0\);_("$"* "-"??_);_(@_)</c:formatCode>
                <c:ptCount val="49"/>
                <c:pt idx="0">
                  <c:v>368.10085747738157</c:v>
                </c:pt>
                <c:pt idx="1">
                  <c:v>424.24746115786917</c:v>
                </c:pt>
                <c:pt idx="2">
                  <c:v>593.43242064419144</c:v>
                </c:pt>
                <c:pt idx="3">
                  <c:v>732.31308935449727</c:v>
                </c:pt>
                <c:pt idx="4">
                  <c:v>851.69794682952738</c:v>
                </c:pt>
                <c:pt idx="5">
                  <c:v>560.71205523809533</c:v>
                </c:pt>
                <c:pt idx="6">
                  <c:v>551.71845585331914</c:v>
                </c:pt>
                <c:pt idx="7">
                  <c:v>507.19544877441717</c:v>
                </c:pt>
                <c:pt idx="8">
                  <c:v>421.18843893455784</c:v>
                </c:pt>
                <c:pt idx="9">
                  <c:v>240.65501125608566</c:v>
                </c:pt>
                <c:pt idx="10">
                  <c:v>299.33055703927488</c:v>
                </c:pt>
                <c:pt idx="11">
                  <c:v>261.57419622506529</c:v>
                </c:pt>
                <c:pt idx="12">
                  <c:v>291.81736217408428</c:v>
                </c:pt>
                <c:pt idx="13">
                  <c:v>298.34124628539416</c:v>
                </c:pt>
                <c:pt idx="14">
                  <c:v>246.53064667229523</c:v>
                </c:pt>
                <c:pt idx="15">
                  <c:v>319.43026979883041</c:v>
                </c:pt>
                <c:pt idx="16">
                  <c:v>337.97543508575984</c:v>
                </c:pt>
                <c:pt idx="17">
                  <c:v>279.21116818217075</c:v>
                </c:pt>
                <c:pt idx="18">
                  <c:v>268.55285195620507</c:v>
                </c:pt>
                <c:pt idx="19">
                  <c:v>385.4980364338158</c:v>
                </c:pt>
                <c:pt idx="20">
                  <c:v>364.75837664708905</c:v>
                </c:pt>
                <c:pt idx="21">
                  <c:v>285.0663335480603</c:v>
                </c:pt>
                <c:pt idx="22">
                  <c:v>414.99341569913855</c:v>
                </c:pt>
                <c:pt idx="23">
                  <c:v>729.08253157083004</c:v>
                </c:pt>
                <c:pt idx="24">
                  <c:v>444.49753642194941</c:v>
                </c:pt>
                <c:pt idx="25">
                  <c:v>494.78683891508734</c:v>
                </c:pt>
                <c:pt idx="26">
                  <c:v>609.40986556330336</c:v>
                </c:pt>
                <c:pt idx="27">
                  <c:v>789.29681274902941</c:v>
                </c:pt>
                <c:pt idx="28">
                  <c:v>973.04967512925316</c:v>
                </c:pt>
                <c:pt idx="29">
                  <c:v>858.57490893087174</c:v>
                </c:pt>
                <c:pt idx="30">
                  <c:v>916.0236617868253</c:v>
                </c:pt>
                <c:pt idx="31">
                  <c:v>804.79095811806928</c:v>
                </c:pt>
                <c:pt idx="32">
                  <c:v>620.06554715959169</c:v>
                </c:pt>
                <c:pt idx="33">
                  <c:v>686.24675310747682</c:v>
                </c:pt>
                <c:pt idx="34">
                  <c:v>830.9370257969415</c:v>
                </c:pt>
                <c:pt idx="35">
                  <c:v>692.36616803473521</c:v>
                </c:pt>
                <c:pt idx="36">
                  <c:v>834.74237546585152</c:v>
                </c:pt>
                <c:pt idx="37">
                  <c:v>784.58736928464145</c:v>
                </c:pt>
                <c:pt idx="38">
                  <c:v>583.91954820415276</c:v>
                </c:pt>
                <c:pt idx="39">
                  <c:v>664.09313190265993</c:v>
                </c:pt>
                <c:pt idx="40">
                  <c:v>865.74415105379148</c:v>
                </c:pt>
                <c:pt idx="41">
                  <c:v>1605.0369022842683</c:v>
                </c:pt>
                <c:pt idx="42">
                  <c:v>1095.4854144175049</c:v>
                </c:pt>
                <c:pt idx="43">
                  <c:v>1030.317262236139</c:v>
                </c:pt>
                <c:pt idx="44">
                  <c:v>910.43293420038663</c:v>
                </c:pt>
                <c:pt idx="45">
                  <c:v>1269.1117326248793</c:v>
                </c:pt>
                <c:pt idx="46">
                  <c:v>1809.2086010258595</c:v>
                </c:pt>
                <c:pt idx="47">
                  <c:v>1746.2700000000002</c:v>
                </c:pt>
                <c:pt idx="48">
                  <c:v>1743.4513810496424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3D1-4BA9-A3D1-14D621BE21B7}"/>
            </c:ext>
          </c:extLst>
        </c:ser>
        <c:ser>
          <c:idx val="9"/>
          <c:order val="9"/>
          <c:tx>
            <c:strRef>
              <c:f>'Real Terms'!$B$16</c:f>
              <c:strCache>
                <c:ptCount val="1"/>
                <c:pt idx="0">
                  <c:v>    Miscellaneous Receipts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'Real Terms'!$C$2:$AY$3</c:f>
              <c:multiLvlStrCache>
                <c:ptCount val="49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  <c:pt idx="47">
                    <c:v>2024-2025</c:v>
                  </c:pt>
                  <c:pt idx="48">
                    <c:v>2025-26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  <c:pt idx="47">
                    <c:v>FY25</c:v>
                  </c:pt>
                  <c:pt idx="48">
                    <c:v>FY26 est</c:v>
                  </c:pt>
                </c:lvl>
              </c:multiLvlStrCache>
            </c:multiLvlStrRef>
          </c:cat>
          <c:val>
            <c:numRef>
              <c:f>'Real Terms'!$C$16:$AY$16</c:f>
              <c:numCache>
                <c:formatCode>_("$"* #,##0.0_);_("$"* \(#,##0.0\);_("$"* "-"??_);_(@_)</c:formatCode>
                <c:ptCount val="49"/>
                <c:pt idx="0">
                  <c:v>27.886582325705159</c:v>
                </c:pt>
                <c:pt idx="1">
                  <c:v>25.812023750912186</c:v>
                </c:pt>
                <c:pt idx="2">
                  <c:v>38.886421614773454</c:v>
                </c:pt>
                <c:pt idx="3">
                  <c:v>37.872318518518512</c:v>
                </c:pt>
                <c:pt idx="4">
                  <c:v>46.832823788281118</c:v>
                </c:pt>
                <c:pt idx="5">
                  <c:v>42.656928478057885</c:v>
                </c:pt>
                <c:pt idx="6">
                  <c:v>40.260713104690183</c:v>
                </c:pt>
                <c:pt idx="7">
                  <c:v>33.083644083175805</c:v>
                </c:pt>
                <c:pt idx="8">
                  <c:v>46.186821284347481</c:v>
                </c:pt>
                <c:pt idx="9">
                  <c:v>33.28262289865927</c:v>
                </c:pt>
                <c:pt idx="10">
                  <c:v>31.214721585383398</c:v>
                </c:pt>
                <c:pt idx="11">
                  <c:v>38.005812235520693</c:v>
                </c:pt>
                <c:pt idx="12">
                  <c:v>49.684939417093339</c:v>
                </c:pt>
                <c:pt idx="13">
                  <c:v>38.195519370215933</c:v>
                </c:pt>
                <c:pt idx="14">
                  <c:v>40.492889808225783</c:v>
                </c:pt>
                <c:pt idx="15">
                  <c:v>40.387837780116953</c:v>
                </c:pt>
                <c:pt idx="16">
                  <c:v>39.430539850703738</c:v>
                </c:pt>
                <c:pt idx="17">
                  <c:v>40.030358297966643</c:v>
                </c:pt>
                <c:pt idx="18">
                  <c:v>71.75242598996816</c:v>
                </c:pt>
                <c:pt idx="19">
                  <c:v>50.630811076148518</c:v>
                </c:pt>
                <c:pt idx="20">
                  <c:v>50.485180628541983</c:v>
                </c:pt>
                <c:pt idx="21">
                  <c:v>47.558042708396634</c:v>
                </c:pt>
                <c:pt idx="22">
                  <c:v>56.164144224464671</c:v>
                </c:pt>
                <c:pt idx="23">
                  <c:v>48.673563819306935</c:v>
                </c:pt>
                <c:pt idx="24">
                  <c:v>54.429358003569682</c:v>
                </c:pt>
                <c:pt idx="25">
                  <c:v>53.439342593016335</c:v>
                </c:pt>
                <c:pt idx="26">
                  <c:v>44.639675811811038</c:v>
                </c:pt>
                <c:pt idx="27">
                  <c:v>67.709062781181032</c:v>
                </c:pt>
                <c:pt idx="28">
                  <c:v>62.808702679604714</c:v>
                </c:pt>
                <c:pt idx="29">
                  <c:v>57.625275727656238</c:v>
                </c:pt>
                <c:pt idx="30">
                  <c:v>73.267099350800251</c:v>
                </c:pt>
                <c:pt idx="31">
                  <c:v>63.219065587290075</c:v>
                </c:pt>
                <c:pt idx="32">
                  <c:v>65.012945402362973</c:v>
                </c:pt>
                <c:pt idx="33">
                  <c:v>74.99485552298772</c:v>
                </c:pt>
                <c:pt idx="34">
                  <c:v>62.98069589218008</c:v>
                </c:pt>
                <c:pt idx="35">
                  <c:v>56.713055810857917</c:v>
                </c:pt>
                <c:pt idx="36">
                  <c:v>60.86794258864883</c:v>
                </c:pt>
                <c:pt idx="37">
                  <c:v>75.45142052326635</c:v>
                </c:pt>
                <c:pt idx="38">
                  <c:v>64.10105457288202</c:v>
                </c:pt>
                <c:pt idx="39">
                  <c:v>64.811928290973327</c:v>
                </c:pt>
                <c:pt idx="40">
                  <c:v>60.047038800408849</c:v>
                </c:pt>
                <c:pt idx="41">
                  <c:v>67.247696367104496</c:v>
                </c:pt>
                <c:pt idx="42">
                  <c:v>51.254390866207949</c:v>
                </c:pt>
                <c:pt idx="43">
                  <c:v>49.62620353674594</c:v>
                </c:pt>
                <c:pt idx="44">
                  <c:v>46.417320738839166</c:v>
                </c:pt>
                <c:pt idx="45">
                  <c:v>49.54598737460352</c:v>
                </c:pt>
                <c:pt idx="46">
                  <c:v>84.576095858624029</c:v>
                </c:pt>
                <c:pt idx="47">
                  <c:v>78.941999999999979</c:v>
                </c:pt>
                <c:pt idx="48">
                  <c:v>49.207821415272747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3D1-4BA9-A3D1-14D621BE21B7}"/>
            </c:ext>
          </c:extLst>
        </c:ser>
        <c:ser>
          <c:idx val="10"/>
          <c:order val="10"/>
          <c:tx>
            <c:strRef>
              <c:f>'Real Terms'!$B$17</c:f>
              <c:strCache>
                <c:ptCount val="1"/>
                <c:pt idx="0">
                  <c:v>    Tribal Revenue Sharing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'Real Terms'!$C$2:$AY$3</c:f>
              <c:multiLvlStrCache>
                <c:ptCount val="49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  <c:pt idx="47">
                    <c:v>2024-2025</c:v>
                  </c:pt>
                  <c:pt idx="48">
                    <c:v>2025-26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  <c:pt idx="47">
                    <c:v>FY25</c:v>
                  </c:pt>
                  <c:pt idx="48">
                    <c:v>FY26 est</c:v>
                  </c:pt>
                </c:lvl>
              </c:multiLvlStrCache>
            </c:multiLvlStrRef>
          </c:cat>
          <c:val>
            <c:numRef>
              <c:f>'Real Terms'!$C$17:$AY$17</c:f>
              <c:numCache>
                <c:formatCode>_("$"* #,##0.0_);_("$"* \(#,##0.0\);_("$"* "-"??_);_(@_)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33.387068206009928</c:v>
                </c:pt>
                <c:pt idx="25">
                  <c:v>56.879067426853943</c:v>
                </c:pt>
                <c:pt idx="26">
                  <c:v>59.920571031330439</c:v>
                </c:pt>
                <c:pt idx="27">
                  <c:v>68.393827443925119</c:v>
                </c:pt>
                <c:pt idx="28">
                  <c:v>79.091306303537408</c:v>
                </c:pt>
                <c:pt idx="29">
                  <c:v>87.420826340538909</c:v>
                </c:pt>
                <c:pt idx="30">
                  <c:v>99.907871792073706</c:v>
                </c:pt>
                <c:pt idx="31">
                  <c:v>96.789383392289878</c:v>
                </c:pt>
                <c:pt idx="32">
                  <c:v>93.988688802117224</c:v>
                </c:pt>
                <c:pt idx="33">
                  <c:v>94.708231918133862</c:v>
                </c:pt>
                <c:pt idx="34">
                  <c:v>95.214581298815446</c:v>
                </c:pt>
                <c:pt idx="35">
                  <c:v>97.085061642316091</c:v>
                </c:pt>
                <c:pt idx="36">
                  <c:v>91.381911626131426</c:v>
                </c:pt>
                <c:pt idx="37">
                  <c:v>90.219492155934134</c:v>
                </c:pt>
                <c:pt idx="38">
                  <c:v>85.889673250166581</c:v>
                </c:pt>
                <c:pt idx="39">
                  <c:v>82.095109168566211</c:v>
                </c:pt>
                <c:pt idx="40">
                  <c:v>87.194452929392355</c:v>
                </c:pt>
                <c:pt idx="41">
                  <c:v>98.362302148899118</c:v>
                </c:pt>
                <c:pt idx="42">
                  <c:v>56.071068562068454</c:v>
                </c:pt>
                <c:pt idx="43">
                  <c:v>58.199100011463614</c:v>
                </c:pt>
                <c:pt idx="44">
                  <c:v>80.441667494007675</c:v>
                </c:pt>
                <c:pt idx="45">
                  <c:v>82.881035994794061</c:v>
                </c:pt>
                <c:pt idx="46">
                  <c:v>85.804984478631965</c:v>
                </c:pt>
                <c:pt idx="47">
                  <c:v>85.3</c:v>
                </c:pt>
                <c:pt idx="48">
                  <c:v>85.025362832471657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3D1-4BA9-A3D1-14D621BE21B7}"/>
            </c:ext>
          </c:extLst>
        </c:ser>
        <c:ser>
          <c:idx val="11"/>
          <c:order val="11"/>
          <c:tx>
            <c:strRef>
              <c:f>'Real Terms'!$B$18</c:f>
              <c:strCache>
                <c:ptCount val="1"/>
                <c:pt idx="0">
                  <c:v>    Tobacco Settlement Recurring FY03-FY06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'Real Terms'!$C$2:$AY$3</c:f>
              <c:multiLvlStrCache>
                <c:ptCount val="49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  <c:pt idx="47">
                    <c:v>2024-2025</c:v>
                  </c:pt>
                  <c:pt idx="48">
                    <c:v>2025-26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  <c:pt idx="47">
                    <c:v>FY25</c:v>
                  </c:pt>
                  <c:pt idx="48">
                    <c:v>FY26 est</c:v>
                  </c:pt>
                </c:lvl>
              </c:multiLvlStrCache>
            </c:multiLvlStrRef>
          </c:cat>
          <c:val>
            <c:numRef>
              <c:f>'Real Terms'!$C$18:$AY$18</c:f>
              <c:numCache>
                <c:formatCode>_("$"* #,##0.0_);_("$"* \(#,##0.0\);_("$"* "-"??_);_(@_)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B-B3D1-4BA9-A3D1-14D621BE21B7}"/>
            </c:ext>
          </c:extLst>
        </c:ser>
        <c:ser>
          <c:idx val="12"/>
          <c:order val="12"/>
          <c:tx>
            <c:strRef>
              <c:f>'Real Terms'!$B$19</c:f>
              <c:strCache>
                <c:ptCount val="1"/>
                <c:pt idx="0">
                  <c:v>    Reversions/Adjustments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'Real Terms'!$C$2:$AY$3</c:f>
              <c:multiLvlStrCache>
                <c:ptCount val="49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  <c:pt idx="47">
                    <c:v>2024-2025</c:v>
                  </c:pt>
                  <c:pt idx="48">
                    <c:v>2025-26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  <c:pt idx="47">
                    <c:v>FY25</c:v>
                  </c:pt>
                  <c:pt idx="48">
                    <c:v>FY26 est</c:v>
                  </c:pt>
                </c:lvl>
              </c:multiLvlStrCache>
            </c:multiLvlStrRef>
          </c:cat>
          <c:val>
            <c:numRef>
              <c:f>'Real Terms'!$C$19:$AY$19</c:f>
              <c:numCache>
                <c:formatCode>_("$"* #,##0.0_);_("$"* \(#,##0.0\);_("$"* "-"??_);_(@_)</c:formatCode>
                <c:ptCount val="49"/>
                <c:pt idx="0">
                  <c:v>0</c:v>
                </c:pt>
                <c:pt idx="1">
                  <c:v>34.419123298467518</c:v>
                </c:pt>
                <c:pt idx="2">
                  <c:v>44.945154532961119</c:v>
                </c:pt>
                <c:pt idx="3">
                  <c:v>76.122443216931217</c:v>
                </c:pt>
                <c:pt idx="4">
                  <c:v>77.236867134006019</c:v>
                </c:pt>
                <c:pt idx="5">
                  <c:v>94.922993576097099</c:v>
                </c:pt>
                <c:pt idx="6">
                  <c:v>51.983134687730207</c:v>
                </c:pt>
                <c:pt idx="7">
                  <c:v>106.86713789540013</c:v>
                </c:pt>
                <c:pt idx="8">
                  <c:v>109.80824830309986</c:v>
                </c:pt>
                <c:pt idx="9">
                  <c:v>46.7853036147105</c:v>
                </c:pt>
                <c:pt idx="10">
                  <c:v>31.766005219392891</c:v>
                </c:pt>
                <c:pt idx="11">
                  <c:v>42.952259125051583</c:v>
                </c:pt>
                <c:pt idx="12">
                  <c:v>24.150419648155438</c:v>
                </c:pt>
                <c:pt idx="13">
                  <c:v>53.279629243885729</c:v>
                </c:pt>
                <c:pt idx="14">
                  <c:v>35.822755838861411</c:v>
                </c:pt>
                <c:pt idx="15">
                  <c:v>19.084607936842101</c:v>
                </c:pt>
                <c:pt idx="16">
                  <c:v>40.15188320702034</c:v>
                </c:pt>
                <c:pt idx="17">
                  <c:v>43.448434171422235</c:v>
                </c:pt>
                <c:pt idx="18">
                  <c:v>46.036221610484859</c:v>
                </c:pt>
                <c:pt idx="19">
                  <c:v>59.951119544787069</c:v>
                </c:pt>
                <c:pt idx="20">
                  <c:v>31.037581865018034</c:v>
                </c:pt>
                <c:pt idx="21">
                  <c:v>38.233352780309929</c:v>
                </c:pt>
                <c:pt idx="22">
                  <c:v>41.835943549101643</c:v>
                </c:pt>
                <c:pt idx="23">
                  <c:v>44.562273262566634</c:v>
                </c:pt>
                <c:pt idx="24">
                  <c:v>58.48301779420018</c:v>
                </c:pt>
                <c:pt idx="25">
                  <c:v>40.635853409675853</c:v>
                </c:pt>
                <c:pt idx="26">
                  <c:v>33.502504688815314</c:v>
                </c:pt>
                <c:pt idx="27">
                  <c:v>19.213797728998102</c:v>
                </c:pt>
                <c:pt idx="28">
                  <c:v>22.869000347640728</c:v>
                </c:pt>
                <c:pt idx="29">
                  <c:v>57.391057291818754</c:v>
                </c:pt>
                <c:pt idx="30">
                  <c:v>88.548137571883871</c:v>
                </c:pt>
                <c:pt idx="31">
                  <c:v>84.736536190989682</c:v>
                </c:pt>
                <c:pt idx="32">
                  <c:v>58.634504308886576</c:v>
                </c:pt>
                <c:pt idx="33">
                  <c:v>97.475596146541534</c:v>
                </c:pt>
                <c:pt idx="34">
                  <c:v>91.997557728292477</c:v>
                </c:pt>
                <c:pt idx="35">
                  <c:v>90.356394003739737</c:v>
                </c:pt>
                <c:pt idx="36">
                  <c:v>130.53507442683417</c:v>
                </c:pt>
                <c:pt idx="37">
                  <c:v>69.141426280217374</c:v>
                </c:pt>
                <c:pt idx="38">
                  <c:v>75.22014862281668</c:v>
                </c:pt>
                <c:pt idx="39">
                  <c:v>100.16388917695878</c:v>
                </c:pt>
                <c:pt idx="40">
                  <c:v>102.13264276492973</c:v>
                </c:pt>
                <c:pt idx="41">
                  <c:v>121.32187012498143</c:v>
                </c:pt>
                <c:pt idx="42">
                  <c:v>100.1621951626377</c:v>
                </c:pt>
                <c:pt idx="43">
                  <c:v>109.39498881822827</c:v>
                </c:pt>
                <c:pt idx="44">
                  <c:v>349.70719313921541</c:v>
                </c:pt>
                <c:pt idx="45">
                  <c:v>117.15897383329975</c:v>
                </c:pt>
                <c:pt idx="46">
                  <c:v>148.35429349524469</c:v>
                </c:pt>
                <c:pt idx="47">
                  <c:v>110</c:v>
                </c:pt>
                <c:pt idx="48">
                  <c:v>106.88902756082152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3D1-4BA9-A3D1-14D621BE2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28192048"/>
        <c:axId val="328181008"/>
      </c:barChart>
      <c:catAx>
        <c:axId val="32819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181008"/>
        <c:crosses val="autoZero"/>
        <c:auto val="1"/>
        <c:lblAlgn val="ctr"/>
        <c:lblOffset val="100"/>
        <c:noMultiLvlLbl val="0"/>
      </c:catAx>
      <c:valAx>
        <c:axId val="32818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_);_(&quot;$&quot;* \(#,##0.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192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571500</xdr:colOff>
      <xdr:row>10</xdr:row>
      <xdr:rowOff>114301</xdr:rowOff>
    </xdr:from>
    <xdr:to>
      <xdr:col>62</xdr:col>
      <xdr:colOff>15240</xdr:colOff>
      <xdr:row>33</xdr:row>
      <xdr:rowOff>6670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006FE8-BF44-4289-9E2F-5B0556905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62</xdr:col>
      <xdr:colOff>369571</xdr:colOff>
      <xdr:row>10</xdr:row>
      <xdr:rowOff>19050</xdr:rowOff>
    </xdr:from>
    <xdr:to>
      <xdr:col>83</xdr:col>
      <xdr:colOff>581025</xdr:colOff>
      <xdr:row>38</xdr:row>
      <xdr:rowOff>169545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EEDF6EB-9A53-4DBE-97BE-E87B84CEC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335280</xdr:colOff>
      <xdr:row>9</xdr:row>
      <xdr:rowOff>60006</xdr:rowOff>
    </xdr:from>
    <xdr:to>
      <xdr:col>61</xdr:col>
      <xdr:colOff>209550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9D9505C-0EF2-FF4A-2926-F37887F83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62</xdr:col>
      <xdr:colOff>28575</xdr:colOff>
      <xdr:row>8</xdr:row>
      <xdr:rowOff>66674</xdr:rowOff>
    </xdr:from>
    <xdr:to>
      <xdr:col>82</xdr:col>
      <xdr:colOff>291465</xdr:colOff>
      <xdr:row>36</xdr:row>
      <xdr:rowOff>57149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ED8B2BA-78B3-4C65-A97F-77C8CC421E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8EEFF-7BF7-46A2-A21C-241B1A3390C9}">
  <dimension ref="B2:AZ29"/>
  <sheetViews>
    <sheetView tabSelected="1" workbookViewId="0">
      <pane xSplit="2" ySplit="6" topLeftCell="AJ7" activePane="bottomRight" state="frozen"/>
      <selection pane="topRight" activeCell="C1" sqref="C1"/>
      <selection pane="bottomLeft" activeCell="A7" sqref="A7"/>
      <selection pane="bottomRight" activeCell="AY31" sqref="AY31"/>
    </sheetView>
  </sheetViews>
  <sheetFormatPr defaultRowHeight="15" x14ac:dyDescent="0.25"/>
  <cols>
    <col min="2" max="2" width="43.42578125" bestFit="1" customWidth="1"/>
    <col min="3" max="5" width="9" bestFit="1" customWidth="1"/>
    <col min="6" max="20" width="10.28515625" bestFit="1" customWidth="1"/>
    <col min="21" max="47" width="10.5703125" bestFit="1" customWidth="1"/>
    <col min="48" max="48" width="11.28515625" bestFit="1" customWidth="1"/>
    <col min="49" max="49" width="12.140625" bestFit="1" customWidth="1"/>
    <col min="50" max="52" width="12.140625" customWidth="1"/>
  </cols>
  <sheetData>
    <row r="2" spans="2:52" x14ac:dyDescent="0.25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  <c r="U2" s="2" t="s">
        <v>19</v>
      </c>
      <c r="V2" s="2" t="s">
        <v>20</v>
      </c>
      <c r="W2" s="2" t="s">
        <v>21</v>
      </c>
      <c r="X2" s="2" t="s">
        <v>22</v>
      </c>
      <c r="Y2" s="2" t="s">
        <v>23</v>
      </c>
      <c r="Z2" s="2" t="s">
        <v>24</v>
      </c>
      <c r="AA2" s="2" t="s">
        <v>25</v>
      </c>
      <c r="AB2" s="2" t="s">
        <v>26</v>
      </c>
      <c r="AC2" s="2" t="s">
        <v>27</v>
      </c>
      <c r="AD2" s="2" t="s">
        <v>28</v>
      </c>
      <c r="AE2" s="2" t="s">
        <v>29</v>
      </c>
      <c r="AF2" s="2" t="s">
        <v>30</v>
      </c>
      <c r="AG2" s="2" t="s">
        <v>31</v>
      </c>
      <c r="AH2" s="2" t="s">
        <v>32</v>
      </c>
      <c r="AI2" s="2" t="s">
        <v>33</v>
      </c>
      <c r="AJ2" s="2" t="s">
        <v>34</v>
      </c>
      <c r="AK2" s="2" t="s">
        <v>35</v>
      </c>
      <c r="AL2" s="2" t="s">
        <v>36</v>
      </c>
      <c r="AM2" s="2" t="s">
        <v>37</v>
      </c>
      <c r="AN2" s="2" t="s">
        <v>38</v>
      </c>
      <c r="AO2" s="2" t="s">
        <v>39</v>
      </c>
      <c r="AP2" s="2" t="s">
        <v>40</v>
      </c>
      <c r="AQ2" s="2" t="s">
        <v>41</v>
      </c>
      <c r="AR2" s="2" t="s">
        <v>42</v>
      </c>
      <c r="AS2" s="2" t="s">
        <v>43</v>
      </c>
      <c r="AT2" s="2" t="s">
        <v>44</v>
      </c>
      <c r="AU2" s="2" t="s">
        <v>45</v>
      </c>
      <c r="AV2" s="2" t="s">
        <v>108</v>
      </c>
      <c r="AW2" s="2" t="s">
        <v>124</v>
      </c>
      <c r="AX2" s="2" t="s">
        <v>125</v>
      </c>
      <c r="AY2" s="2" t="s">
        <v>126</v>
      </c>
      <c r="AZ2" s="2"/>
    </row>
    <row r="3" spans="2:52" x14ac:dyDescent="0.25">
      <c r="B3" s="3"/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 t="s">
        <v>52</v>
      </c>
      <c r="J3" s="3" t="s">
        <v>53</v>
      </c>
      <c r="K3" s="3" t="s">
        <v>54</v>
      </c>
      <c r="L3" s="3" t="s">
        <v>55</v>
      </c>
      <c r="M3" s="3" t="s">
        <v>56</v>
      </c>
      <c r="N3" s="3" t="s">
        <v>57</v>
      </c>
      <c r="O3" s="3" t="s">
        <v>58</v>
      </c>
      <c r="P3" s="3" t="s">
        <v>59</v>
      </c>
      <c r="Q3" s="3" t="s">
        <v>60</v>
      </c>
      <c r="R3" s="3" t="s">
        <v>61</v>
      </c>
      <c r="S3" s="3" t="s">
        <v>62</v>
      </c>
      <c r="T3" s="3" t="s">
        <v>63</v>
      </c>
      <c r="U3" s="3" t="s">
        <v>64</v>
      </c>
      <c r="V3" s="3" t="s">
        <v>65</v>
      </c>
      <c r="W3" s="3" t="s">
        <v>66</v>
      </c>
      <c r="X3" s="3" t="s">
        <v>67</v>
      </c>
      <c r="Y3" s="3" t="s">
        <v>68</v>
      </c>
      <c r="Z3" s="3" t="s">
        <v>69</v>
      </c>
      <c r="AA3" s="3" t="s">
        <v>70</v>
      </c>
      <c r="AB3" s="3" t="s">
        <v>71</v>
      </c>
      <c r="AC3" s="3" t="s">
        <v>72</v>
      </c>
      <c r="AD3" s="3" t="s">
        <v>73</v>
      </c>
      <c r="AE3" s="3" t="s">
        <v>74</v>
      </c>
      <c r="AF3" s="3" t="s">
        <v>75</v>
      </c>
      <c r="AG3" s="3" t="s">
        <v>76</v>
      </c>
      <c r="AH3" s="3" t="s">
        <v>77</v>
      </c>
      <c r="AI3" s="3" t="s">
        <v>78</v>
      </c>
      <c r="AJ3" s="3" t="s">
        <v>79</v>
      </c>
      <c r="AK3" s="3" t="s">
        <v>80</v>
      </c>
      <c r="AL3" s="3" t="s">
        <v>81</v>
      </c>
      <c r="AM3" s="3" t="s">
        <v>82</v>
      </c>
      <c r="AN3" s="3" t="s">
        <v>83</v>
      </c>
      <c r="AO3" s="3" t="s">
        <v>84</v>
      </c>
      <c r="AP3" s="3" t="s">
        <v>85</v>
      </c>
      <c r="AQ3" s="3" t="s">
        <v>86</v>
      </c>
      <c r="AR3" s="3" t="s">
        <v>87</v>
      </c>
      <c r="AS3" s="3" t="s">
        <v>88</v>
      </c>
      <c r="AT3" s="3" t="s">
        <v>89</v>
      </c>
      <c r="AU3" s="3" t="s">
        <v>90</v>
      </c>
      <c r="AV3" s="3" t="s">
        <v>109</v>
      </c>
      <c r="AW3" s="3" t="s">
        <v>110</v>
      </c>
      <c r="AX3" s="3" t="s">
        <v>127</v>
      </c>
      <c r="AY3" s="3" t="s">
        <v>128</v>
      </c>
      <c r="AZ3" s="3"/>
    </row>
    <row r="4" spans="2:5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2:52" x14ac:dyDescent="0.25">
      <c r="B5" s="4" t="s">
        <v>91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2:5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9"/>
      <c r="O6" s="9"/>
      <c r="P6" s="9"/>
      <c r="Q6" s="9"/>
      <c r="R6" s="9"/>
      <c r="S6" s="9"/>
      <c r="T6" s="9"/>
      <c r="U6" s="9"/>
      <c r="V6" s="9"/>
      <c r="W6" s="9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9"/>
      <c r="AO6" s="9"/>
      <c r="AP6" s="4"/>
      <c r="AQ6" s="4"/>
      <c r="AR6" s="4"/>
      <c r="AS6" s="4"/>
      <c r="AT6" s="4"/>
      <c r="AU6" s="4"/>
      <c r="AV6" s="4"/>
    </row>
    <row r="7" spans="2:52" x14ac:dyDescent="0.25">
      <c r="B7" s="4" t="s">
        <v>92</v>
      </c>
      <c r="C7" s="14">
        <v>253.40700000000001</v>
      </c>
      <c r="D7" s="14">
        <v>279.41800000000001</v>
      </c>
      <c r="E7" s="14">
        <v>321.13799999999998</v>
      </c>
      <c r="F7" s="14">
        <v>385.66699999999997</v>
      </c>
      <c r="G7" s="14">
        <v>352.87</v>
      </c>
      <c r="H7" s="14">
        <v>336.99599999999998</v>
      </c>
      <c r="I7" s="14">
        <v>409.08600000000001</v>
      </c>
      <c r="J7" s="14">
        <v>444.21699999999998</v>
      </c>
      <c r="K7" s="14">
        <v>466.81599999999997</v>
      </c>
      <c r="L7" s="14">
        <v>533.70000000000005</v>
      </c>
      <c r="M7" s="14">
        <v>566.03399999999999</v>
      </c>
      <c r="N7" s="14">
        <v>606.721</v>
      </c>
      <c r="O7" s="14">
        <v>639.40700000000004</v>
      </c>
      <c r="P7" s="14">
        <v>734.85500000000002</v>
      </c>
      <c r="Q7" s="14">
        <v>767.12199999999996</v>
      </c>
      <c r="R7" s="14">
        <v>850.35</v>
      </c>
      <c r="S7" s="14">
        <v>909.85299999999995</v>
      </c>
      <c r="T7" s="14">
        <v>982.05100000000004</v>
      </c>
      <c r="U7" s="14">
        <v>1020.739</v>
      </c>
      <c r="V7" s="14">
        <v>1070.615</v>
      </c>
      <c r="W7" s="14">
        <v>1120.933</v>
      </c>
      <c r="X7" s="14">
        <v>1152.9780000000001</v>
      </c>
      <c r="Y7" s="14">
        <v>1173.606</v>
      </c>
      <c r="Z7" s="14">
        <v>1290.0174</v>
      </c>
      <c r="AA7" s="14">
        <v>1310.2905540300001</v>
      </c>
      <c r="AB7" s="14">
        <v>1374.8670256600001</v>
      </c>
      <c r="AC7" s="14">
        <v>1443.2795267399999</v>
      </c>
      <c r="AD7" s="14">
        <v>1556.59994267</v>
      </c>
      <c r="AE7" s="14">
        <v>1741.67356653</v>
      </c>
      <c r="AF7" s="14">
        <v>1901.84167041</v>
      </c>
      <c r="AG7" s="14">
        <v>1922.9213999999999</v>
      </c>
      <c r="AH7" s="14">
        <v>1901.8929673299999</v>
      </c>
      <c r="AI7" s="14">
        <v>1685.3024134699999</v>
      </c>
      <c r="AJ7" s="14">
        <v>1891.5913917299999</v>
      </c>
      <c r="AK7" s="14">
        <v>1990.5350901700001</v>
      </c>
      <c r="AL7" s="14">
        <v>1968.6</v>
      </c>
      <c r="AM7" s="14">
        <v>2070.4042643799999</v>
      </c>
      <c r="AN7" s="14">
        <v>2167</v>
      </c>
      <c r="AO7" s="14">
        <f>2022297439.04/1000000</f>
        <v>2022.29743904</v>
      </c>
      <c r="AP7" s="14">
        <v>2062.1</v>
      </c>
      <c r="AQ7" s="14">
        <v>2437.1839135700002</v>
      </c>
      <c r="AR7" s="14">
        <v>2737.7</v>
      </c>
      <c r="AS7" s="14">
        <v>3005.6</v>
      </c>
      <c r="AT7" s="14">
        <v>2914.2</v>
      </c>
      <c r="AU7" s="14">
        <v>3491</v>
      </c>
      <c r="AV7" s="14">
        <v>4045.1981964099996</v>
      </c>
      <c r="AW7" s="14">
        <v>4131.7313519999998</v>
      </c>
      <c r="AX7" s="14">
        <v>4383.5387610799999</v>
      </c>
      <c r="AY7" s="14">
        <v>4539.9340629028566</v>
      </c>
      <c r="AZ7" s="14"/>
    </row>
    <row r="8" spans="2:52" x14ac:dyDescent="0.25">
      <c r="B8" s="4" t="s">
        <v>93</v>
      </c>
      <c r="C8" s="14">
        <v>53.122</v>
      </c>
      <c r="D8" s="14">
        <v>56.073999999999998</v>
      </c>
      <c r="E8" s="14">
        <v>54.387</v>
      </c>
      <c r="F8" s="14">
        <v>41.393999999999998</v>
      </c>
      <c r="G8" s="14">
        <v>40.338000000000001</v>
      </c>
      <c r="H8" s="14">
        <v>44.874000000000002</v>
      </c>
      <c r="I8" s="14">
        <v>49.066000000000003</v>
      </c>
      <c r="J8" s="14">
        <v>58.02</v>
      </c>
      <c r="K8" s="14">
        <v>57.008000000000003</v>
      </c>
      <c r="L8" s="14">
        <v>61.097000000000001</v>
      </c>
      <c r="M8" s="14">
        <v>77.875</v>
      </c>
      <c r="N8" s="14">
        <v>76.88</v>
      </c>
      <c r="O8" s="14">
        <v>76.143000000000001</v>
      </c>
      <c r="P8" s="14">
        <v>78.424000000000007</v>
      </c>
      <c r="Q8" s="14">
        <v>106.577</v>
      </c>
      <c r="R8" s="14">
        <v>122.1814</v>
      </c>
      <c r="S8" s="14">
        <v>210.29420000000002</v>
      </c>
      <c r="T8" s="14">
        <v>220.1396</v>
      </c>
      <c r="U8" s="14">
        <v>209.4221</v>
      </c>
      <c r="V8" s="14">
        <v>210.4571</v>
      </c>
      <c r="W8" s="14">
        <v>218.94300000000001</v>
      </c>
      <c r="X8" s="14">
        <v>215.2</v>
      </c>
      <c r="Y8" s="14">
        <v>241.48339999999999</v>
      </c>
      <c r="Z8" s="14">
        <v>246.79390000000001</v>
      </c>
      <c r="AA8" s="14">
        <f>270.625772+1.02067</f>
        <v>271.64644199999998</v>
      </c>
      <c r="AB8" s="14">
        <v>276.74599999999998</v>
      </c>
      <c r="AC8" s="14">
        <v>354.55571364999997</v>
      </c>
      <c r="AD8" s="14">
        <v>389.79458174000001</v>
      </c>
      <c r="AE8" s="14">
        <v>405.39550594999997</v>
      </c>
      <c r="AF8" s="14">
        <v>413.26333525000001</v>
      </c>
      <c r="AG8" s="14">
        <v>401.82855570999999</v>
      </c>
      <c r="AH8" s="14">
        <v>405.01977728000003</v>
      </c>
      <c r="AI8" s="14">
        <v>372.87311397000002</v>
      </c>
      <c r="AJ8" s="14">
        <v>440.93275984000002</v>
      </c>
      <c r="AK8" s="14">
        <v>437.49068122</v>
      </c>
      <c r="AL8" s="14">
        <v>429.1</v>
      </c>
      <c r="AM8" s="14">
        <v>443.85740265999999</v>
      </c>
      <c r="AN8" s="14">
        <v>488.5</v>
      </c>
      <c r="AO8" s="14">
        <v>531.5</v>
      </c>
      <c r="AP8" s="14">
        <v>543.4</v>
      </c>
      <c r="AQ8" s="14">
        <v>525.90329972000006</v>
      </c>
      <c r="AR8" s="14">
        <v>543.20000000000005</v>
      </c>
      <c r="AS8" s="14">
        <v>563.79999999999995</v>
      </c>
      <c r="AT8" s="14">
        <v>624</v>
      </c>
      <c r="AU8" s="14">
        <v>664.7</v>
      </c>
      <c r="AV8" s="12">
        <v>763.68586263999998</v>
      </c>
      <c r="AW8" s="14">
        <v>744.27130800000054</v>
      </c>
      <c r="AX8" s="14">
        <v>826.35</v>
      </c>
      <c r="AY8" s="14">
        <v>819.07317259999991</v>
      </c>
      <c r="AZ8" s="14"/>
    </row>
    <row r="9" spans="2:52" x14ac:dyDescent="0.25">
      <c r="B9" s="4" t="s">
        <v>94</v>
      </c>
      <c r="C9" s="14">
        <v>39.765999999999998</v>
      </c>
      <c r="D9" s="14">
        <v>68.549000000000007</v>
      </c>
      <c r="E9" s="14">
        <v>46.844999999999999</v>
      </c>
      <c r="F9" s="14">
        <v>74.38</v>
      </c>
      <c r="G9" s="14">
        <v>15.518000000000001</v>
      </c>
      <c r="H9" s="14">
        <v>15.911</v>
      </c>
      <c r="I9" s="14">
        <v>73.376999999999995</v>
      </c>
      <c r="J9" s="14">
        <v>84.352999999999994</v>
      </c>
      <c r="K9" s="14">
        <v>100.673</v>
      </c>
      <c r="L9" s="14">
        <v>241.017</v>
      </c>
      <c r="M9" s="14">
        <v>299.74599999999998</v>
      </c>
      <c r="N9" s="14">
        <v>350.16399999999999</v>
      </c>
      <c r="O9" s="14">
        <v>360.101</v>
      </c>
      <c r="P9" s="14">
        <v>394.90100000000001</v>
      </c>
      <c r="Q9" s="14">
        <v>441.12009999999998</v>
      </c>
      <c r="R9" s="14">
        <v>492.2217</v>
      </c>
      <c r="S9" s="14">
        <v>562.70609999999999</v>
      </c>
      <c r="T9" s="14">
        <v>588.55409999999995</v>
      </c>
      <c r="U9" s="14">
        <v>634.572</v>
      </c>
      <c r="V9" s="14">
        <v>675.55250000000001</v>
      </c>
      <c r="W9" s="14">
        <v>797.20240000000001</v>
      </c>
      <c r="X9" s="14">
        <v>803.28087599999992</v>
      </c>
      <c r="Y9" s="14">
        <v>867.43370228999993</v>
      </c>
      <c r="Z9" s="14">
        <v>906.09390000000008</v>
      </c>
      <c r="AA9" s="14">
        <v>1025.7471025</v>
      </c>
      <c r="AB9" s="14">
        <v>923.11320465999995</v>
      </c>
      <c r="AC9" s="14">
        <v>1007.24839983</v>
      </c>
      <c r="AD9" s="14">
        <v>1086.0149286000001</v>
      </c>
      <c r="AE9" s="14">
        <v>1123.9541119900002</v>
      </c>
      <c r="AF9" s="14">
        <v>1180.2023501300002</v>
      </c>
      <c r="AG9" s="14">
        <v>1213.5207</v>
      </c>
      <c r="AH9" s="12">
        <v>958.46781763000001</v>
      </c>
      <c r="AI9" s="14">
        <v>956.56051764999995</v>
      </c>
      <c r="AJ9" s="14">
        <v>1060.92221</v>
      </c>
      <c r="AK9" s="14">
        <v>1150.46797844</v>
      </c>
      <c r="AL9" s="14">
        <v>1240.9000000000001</v>
      </c>
      <c r="AM9" s="14">
        <v>1254.9396116200001</v>
      </c>
      <c r="AN9" s="14">
        <v>1339.7</v>
      </c>
      <c r="AO9" s="14">
        <f>1327207504.5/1000000</f>
        <v>1327.2075044999999</v>
      </c>
      <c r="AP9" s="14">
        <v>1380.7</v>
      </c>
      <c r="AQ9" s="14">
        <v>1519</v>
      </c>
      <c r="AR9" s="12">
        <v>1672</v>
      </c>
      <c r="AS9" s="14">
        <v>1691.9</v>
      </c>
      <c r="AT9" s="14">
        <v>1904.1</v>
      </c>
      <c r="AU9" s="14">
        <v>2327.6</v>
      </c>
      <c r="AV9" s="14">
        <v>2514.1349160899999</v>
      </c>
      <c r="AW9" s="12">
        <v>2193.2144020000001</v>
      </c>
      <c r="AX9" s="12">
        <v>2143.09</v>
      </c>
      <c r="AY9" s="12">
        <v>2175</v>
      </c>
      <c r="AZ9" s="12"/>
    </row>
    <row r="10" spans="2:52" x14ac:dyDescent="0.25">
      <c r="B10" s="4" t="s">
        <v>95</v>
      </c>
      <c r="C10" s="14">
        <v>40.308</v>
      </c>
      <c r="D10" s="14">
        <v>37.747</v>
      </c>
      <c r="E10" s="14">
        <v>44.37</v>
      </c>
      <c r="F10" s="14">
        <v>52.097000000000001</v>
      </c>
      <c r="G10" s="14">
        <v>58.948999999999998</v>
      </c>
      <c r="H10" s="14">
        <f>61.138+4.661</f>
        <v>65.798999999999992</v>
      </c>
      <c r="I10" s="14">
        <v>47.332999999999998</v>
      </c>
      <c r="J10" s="14">
        <v>67.915999999999997</v>
      </c>
      <c r="K10" s="14">
        <v>79.772000000000006</v>
      </c>
      <c r="L10" s="14">
        <v>102.517</v>
      </c>
      <c r="M10" s="14">
        <v>53.668999999999997</v>
      </c>
      <c r="N10" s="14">
        <v>83.048000000000002</v>
      </c>
      <c r="O10" s="14">
        <v>91.403999999999996</v>
      </c>
      <c r="P10" s="14">
        <v>55.593000000000004</v>
      </c>
      <c r="Q10" s="14">
        <v>89.409199999999998</v>
      </c>
      <c r="R10" s="14">
        <v>103.36799999999999</v>
      </c>
      <c r="S10" s="14">
        <v>133.9759</v>
      </c>
      <c r="T10" s="14">
        <v>159.30500000000001</v>
      </c>
      <c r="U10" s="14">
        <v>173.47</v>
      </c>
      <c r="V10" s="14">
        <v>188.60340000000002</v>
      </c>
      <c r="W10" s="14">
        <v>192.09649999999999</v>
      </c>
      <c r="X10" s="14">
        <v>182.64459000000002</v>
      </c>
      <c r="Y10" s="14">
        <v>177.13900000000001</v>
      </c>
      <c r="Z10" s="14">
        <v>244.01560000000001</v>
      </c>
      <c r="AA10" s="14">
        <v>162.858221165</v>
      </c>
      <c r="AB10" s="14">
        <v>117.089</v>
      </c>
      <c r="AC10" s="14">
        <v>145.88416100000001</v>
      </c>
      <c r="AD10" s="14">
        <v>247.38753521000001</v>
      </c>
      <c r="AE10" s="14">
        <v>380.32283564999994</v>
      </c>
      <c r="AF10" s="14">
        <v>459.95886969000003</v>
      </c>
      <c r="AG10" s="14">
        <v>354.59870000000001</v>
      </c>
      <c r="AH10" s="14">
        <v>162.52199831000001</v>
      </c>
      <c r="AI10" s="14">
        <v>125.10016868</v>
      </c>
      <c r="AJ10" s="14">
        <v>229.82940571</v>
      </c>
      <c r="AK10" s="14">
        <v>281.04753574</v>
      </c>
      <c r="AL10" s="14">
        <v>267.2</v>
      </c>
      <c r="AM10" s="14">
        <v>196.79377199999999</v>
      </c>
      <c r="AN10" s="14">
        <v>254.5</v>
      </c>
      <c r="AO10" s="14">
        <v>118.50328399</v>
      </c>
      <c r="AP10" s="14">
        <v>70.2</v>
      </c>
      <c r="AQ10" s="12">
        <v>106.6</v>
      </c>
      <c r="AR10" s="14">
        <v>122.8</v>
      </c>
      <c r="AS10" s="14">
        <v>63.2</v>
      </c>
      <c r="AT10" s="14">
        <v>149.69999999999999</v>
      </c>
      <c r="AU10" s="14">
        <v>343.9</v>
      </c>
      <c r="AV10" s="14">
        <v>439.09999999999997</v>
      </c>
      <c r="AW10" s="14">
        <v>627.15002700000002</v>
      </c>
      <c r="AX10" s="14">
        <v>782.5</v>
      </c>
      <c r="AY10" s="14">
        <v>253.02113510647047</v>
      </c>
      <c r="AZ10" s="14"/>
    </row>
    <row r="11" spans="2:52" x14ac:dyDescent="0.25">
      <c r="B11" s="4" t="s">
        <v>96</v>
      </c>
      <c r="C11" s="12">
        <v>51.91</v>
      </c>
      <c r="D11" s="12">
        <v>58.478999999999999</v>
      </c>
      <c r="E11" s="12">
        <v>86.941999999999993</v>
      </c>
      <c r="F11" s="12">
        <v>109.97799999999999</v>
      </c>
      <c r="G11" s="12">
        <v>132.70599999999999</v>
      </c>
      <c r="H11" s="12">
        <v>123.04300000000001</v>
      </c>
      <c r="I11" s="12">
        <v>140.98099999999999</v>
      </c>
      <c r="J11" s="12">
        <v>151.63800000000001</v>
      </c>
      <c r="K11" s="12">
        <v>138.185</v>
      </c>
      <c r="L11" s="12">
        <v>73.159000000000006</v>
      </c>
      <c r="M11" s="12">
        <v>92.447999999999993</v>
      </c>
      <c r="N11" s="12">
        <v>87.347999999999999</v>
      </c>
      <c r="O11" s="12">
        <v>94.311000000000007</v>
      </c>
      <c r="P11" s="12">
        <v>105.01600000000001</v>
      </c>
      <c r="Q11" s="12">
        <v>104.74299999999999</v>
      </c>
      <c r="R11" s="12">
        <v>124.91</v>
      </c>
      <c r="S11" s="12">
        <v>141.26400000000001</v>
      </c>
      <c r="T11" s="12">
        <v>128.309</v>
      </c>
      <c r="U11" s="12">
        <v>143.072</v>
      </c>
      <c r="V11" s="12">
        <v>181.62299999999999</v>
      </c>
      <c r="W11" s="12">
        <v>183.941</v>
      </c>
      <c r="X11" s="12">
        <v>132.84700000000001</v>
      </c>
      <c r="Y11" s="12">
        <v>194.51739999999998</v>
      </c>
      <c r="Z11" s="12">
        <v>363.52070000000003</v>
      </c>
      <c r="AA11" s="12">
        <v>241.51054310000001</v>
      </c>
      <c r="AB11" s="12">
        <v>268.41062864000003</v>
      </c>
      <c r="AC11" s="12">
        <v>329.55919191000004</v>
      </c>
      <c r="AD11" s="12">
        <v>426.99764668</v>
      </c>
      <c r="AE11" s="12">
        <v>541.79689635</v>
      </c>
      <c r="AF11" s="12">
        <v>486.56463097</v>
      </c>
      <c r="AG11" s="12">
        <v>625.93679999999995</v>
      </c>
      <c r="AH11" s="12">
        <v>440.19134217999999</v>
      </c>
      <c r="AI11" s="12">
        <v>390.7017128</v>
      </c>
      <c r="AJ11" s="12">
        <v>423.79626999999999</v>
      </c>
      <c r="AK11" s="12">
        <v>456.401793</v>
      </c>
      <c r="AL11" s="12">
        <v>438.4</v>
      </c>
      <c r="AM11" s="12">
        <v>557.11316299999999</v>
      </c>
      <c r="AN11" s="12">
        <v>427.5</v>
      </c>
      <c r="AO11" s="12">
        <f>279750555.68/1000000</f>
        <v>279.75055567999999</v>
      </c>
      <c r="AP11" s="12">
        <v>341.6</v>
      </c>
      <c r="AQ11" s="12">
        <v>493.08111609000002</v>
      </c>
      <c r="AR11" s="12">
        <v>424.2</v>
      </c>
      <c r="AS11" s="12">
        <v>440.1</v>
      </c>
      <c r="AT11" s="12">
        <v>477.3</v>
      </c>
      <c r="AU11" s="12">
        <v>644.20000000000005</v>
      </c>
      <c r="AV11" s="12">
        <v>992.26103392000005</v>
      </c>
      <c r="AW11" s="14">
        <v>1312.9653560000002</v>
      </c>
      <c r="AX11" s="14">
        <v>1285.7839538000003</v>
      </c>
      <c r="AY11" s="14">
        <v>1264.8000000000002</v>
      </c>
      <c r="AZ11" s="14"/>
    </row>
    <row r="12" spans="2:52" x14ac:dyDescent="0.25">
      <c r="B12" s="4" t="s">
        <v>97</v>
      </c>
      <c r="C12" s="14">
        <v>19.050999999999998</v>
      </c>
      <c r="D12" s="14">
        <v>20.027000000000001</v>
      </c>
      <c r="E12" s="14">
        <v>25.702999999999999</v>
      </c>
      <c r="F12" s="14">
        <v>10.62</v>
      </c>
      <c r="G12" s="14">
        <v>9.8130000000000006</v>
      </c>
      <c r="H12" s="14">
        <v>11.154999999999999</v>
      </c>
      <c r="I12" s="14">
        <v>12.442</v>
      </c>
      <c r="J12" s="14">
        <v>13.577</v>
      </c>
      <c r="K12" s="14">
        <v>16.120999999999999</v>
      </c>
      <c r="L12" s="14">
        <v>16.391999999999999</v>
      </c>
      <c r="M12" s="14">
        <v>12.477</v>
      </c>
      <c r="N12" s="14">
        <v>5.798</v>
      </c>
      <c r="O12" s="14">
        <v>6.8410000000000002</v>
      </c>
      <c r="P12" s="14">
        <v>5.1050000000000004</v>
      </c>
      <c r="Q12" s="14">
        <v>19.975999999999999</v>
      </c>
      <c r="R12" s="14">
        <v>20.395</v>
      </c>
      <c r="S12" s="14">
        <v>24.052</v>
      </c>
      <c r="T12" s="14">
        <v>25.669</v>
      </c>
      <c r="U12" s="14">
        <v>26.731000000000002</v>
      </c>
      <c r="V12" s="14">
        <v>27.292000000000002</v>
      </c>
      <c r="W12" s="14">
        <v>29.97</v>
      </c>
      <c r="X12" s="14">
        <v>35.726999999999997</v>
      </c>
      <c r="Y12" s="14">
        <v>32.414000000000001</v>
      </c>
      <c r="Z12" s="14">
        <v>33.588900000000002</v>
      </c>
      <c r="AA12" s="14">
        <v>30.892008000000001</v>
      </c>
      <c r="AB12" s="14">
        <v>38.425023308999997</v>
      </c>
      <c r="AC12" s="14">
        <v>42.885322770000002</v>
      </c>
      <c r="AD12" s="14">
        <v>44.265125140000002</v>
      </c>
      <c r="AE12" s="14">
        <v>48.971064220000002</v>
      </c>
      <c r="AF12" s="14">
        <v>48.959450139999987</v>
      </c>
      <c r="AG12" s="14">
        <v>50.675699999999999</v>
      </c>
      <c r="AH12" s="14">
        <v>50.098086699999996</v>
      </c>
      <c r="AI12" s="14">
        <v>50.266578090000003</v>
      </c>
      <c r="AJ12" s="14">
        <v>49.750197</v>
      </c>
      <c r="AK12" s="14">
        <v>49.594687999999998</v>
      </c>
      <c r="AL12" s="14">
        <v>50</v>
      </c>
      <c r="AM12" s="14">
        <v>51.667031000000001</v>
      </c>
      <c r="AN12" s="14">
        <v>55.9</v>
      </c>
      <c r="AO12" s="14">
        <f>54814978.29/1000000</f>
        <v>54.814978289999999</v>
      </c>
      <c r="AP12" s="14">
        <v>53.3</v>
      </c>
      <c r="AQ12" s="14">
        <v>61.033397770000001</v>
      </c>
      <c r="AR12" s="14">
        <v>55.4</v>
      </c>
      <c r="AS12" s="14">
        <v>50.5</v>
      </c>
      <c r="AT12" s="14">
        <v>21.8</v>
      </c>
      <c r="AU12" s="14">
        <v>56.7</v>
      </c>
      <c r="AV12" s="14">
        <v>63.733905</v>
      </c>
      <c r="AW12" s="12">
        <v>70.769768999999997</v>
      </c>
      <c r="AX12" s="12">
        <v>70.140000000000015</v>
      </c>
      <c r="AY12" s="12">
        <v>60.04</v>
      </c>
      <c r="AZ12" s="12"/>
    </row>
    <row r="13" spans="2:52" x14ac:dyDescent="0.25">
      <c r="B13" s="4" t="s">
        <v>98</v>
      </c>
      <c r="C13" s="14">
        <v>61.795000000000002</v>
      </c>
      <c r="D13" s="14">
        <v>81.994</v>
      </c>
      <c r="E13" s="14">
        <v>118.386</v>
      </c>
      <c r="F13" s="14">
        <v>158.41</v>
      </c>
      <c r="G13" s="14">
        <v>237.34200000000001</v>
      </c>
      <c r="H13" s="14">
        <v>254.15100000000001</v>
      </c>
      <c r="I13" s="14">
        <v>266.286</v>
      </c>
      <c r="J13" s="14">
        <v>300.82600000000002</v>
      </c>
      <c r="K13" s="14">
        <v>350.923</v>
      </c>
      <c r="L13" s="14">
        <v>323.43400000000003</v>
      </c>
      <c r="M13" s="14">
        <v>328.04700000000003</v>
      </c>
      <c r="N13" s="14">
        <v>367.70699999999999</v>
      </c>
      <c r="O13" s="14">
        <v>376.202</v>
      </c>
      <c r="P13" s="14">
        <v>370.041</v>
      </c>
      <c r="Q13" s="14">
        <v>374.08499999999998</v>
      </c>
      <c r="R13" s="14">
        <v>374.79700000000003</v>
      </c>
      <c r="S13" s="14">
        <v>372.32400000000001</v>
      </c>
      <c r="T13" s="14">
        <v>367.26</v>
      </c>
      <c r="U13" s="14">
        <v>358.79500000000002</v>
      </c>
      <c r="V13" s="14">
        <v>362.84</v>
      </c>
      <c r="W13" s="14">
        <v>409.67599999999999</v>
      </c>
      <c r="X13" s="14">
        <v>437.47199999999998</v>
      </c>
      <c r="Y13" s="14">
        <v>410.62870000000004</v>
      </c>
      <c r="Z13" s="14">
        <v>453.4393</v>
      </c>
      <c r="AA13" s="14">
        <v>473.09304293999998</v>
      </c>
      <c r="AB13" s="14">
        <v>478.59648518</v>
      </c>
      <c r="AC13" s="14">
        <f>490.04286177-5.71919</f>
        <v>484.32367176999998</v>
      </c>
      <c r="AD13" s="14">
        <v>547.28656074000003</v>
      </c>
      <c r="AE13" s="14">
        <v>590.19325172000003</v>
      </c>
      <c r="AF13" s="14">
        <f>622.977084-20.845253</f>
        <v>602.13183100000003</v>
      </c>
      <c r="AG13" s="14">
        <f>661.359472</f>
        <v>661.35947199999998</v>
      </c>
      <c r="AH13" s="14">
        <v>692.54376251999997</v>
      </c>
      <c r="AI13" s="14">
        <v>646.32543599999997</v>
      </c>
      <c r="AJ13" s="14">
        <v>647.62632499999995</v>
      </c>
      <c r="AK13" s="14">
        <v>662.58782599999995</v>
      </c>
      <c r="AL13" s="14">
        <v>631.79999999999995</v>
      </c>
      <c r="AM13" s="12">
        <v>638.85146699999996</v>
      </c>
      <c r="AN13" s="14">
        <v>702.5</v>
      </c>
      <c r="AO13" s="14">
        <f>770257743.59/1000000</f>
        <v>770.25774359000002</v>
      </c>
      <c r="AP13" s="14">
        <v>738.3</v>
      </c>
      <c r="AQ13" s="14">
        <v>802.88334296999994</v>
      </c>
      <c r="AR13" s="14">
        <v>946.2</v>
      </c>
      <c r="AS13" s="14">
        <v>990.5</v>
      </c>
      <c r="AT13" s="14">
        <v>961</v>
      </c>
      <c r="AU13" s="14">
        <v>915.9</v>
      </c>
      <c r="AV13" s="14">
        <v>1338.5753042200001</v>
      </c>
      <c r="AW13" s="14">
        <v>1887.071938</v>
      </c>
      <c r="AX13" s="14">
        <v>2083.7703000000001</v>
      </c>
      <c r="AY13" s="14">
        <v>2228.8942999999999</v>
      </c>
      <c r="AZ13" s="14"/>
    </row>
    <row r="14" spans="2:52" x14ac:dyDescent="0.25">
      <c r="B14" s="4" t="s">
        <v>99</v>
      </c>
      <c r="C14" s="14">
        <v>11.035</v>
      </c>
      <c r="D14" s="14">
        <v>13.765000000000001</v>
      </c>
      <c r="E14" s="14">
        <v>29.632999999999999</v>
      </c>
      <c r="F14" s="14">
        <v>46.734000000000002</v>
      </c>
      <c r="G14" s="14">
        <v>78.106999999999999</v>
      </c>
      <c r="H14" s="14">
        <v>58.93</v>
      </c>
      <c r="I14" s="14">
        <v>44.631</v>
      </c>
      <c r="J14" s="14">
        <v>47.762</v>
      </c>
      <c r="K14" s="14">
        <v>50.929000000000002</v>
      </c>
      <c r="L14" s="14">
        <v>26.646000000000001</v>
      </c>
      <c r="M14" s="14">
        <v>24.638000000000002</v>
      </c>
      <c r="N14" s="14">
        <v>33.42</v>
      </c>
      <c r="O14" s="14">
        <v>39.078000000000003</v>
      </c>
      <c r="P14" s="14">
        <v>28.911000000000001</v>
      </c>
      <c r="Q14" s="14">
        <v>24.811371799999996</v>
      </c>
      <c r="R14" s="14">
        <v>24.126531149999998</v>
      </c>
      <c r="S14" s="14">
        <v>25.833364079999999</v>
      </c>
      <c r="T14" s="14">
        <v>31.446977270000005</v>
      </c>
      <c r="U14" s="14">
        <v>23.691012419999996</v>
      </c>
      <c r="V14" s="14">
        <v>21.789086000000001</v>
      </c>
      <c r="W14" s="14">
        <v>40.2872354</v>
      </c>
      <c r="X14" s="14">
        <v>62.528121649999996</v>
      </c>
      <c r="Y14" s="14">
        <v>48.994906999999998</v>
      </c>
      <c r="Z14" s="14">
        <v>74.508914360000006</v>
      </c>
      <c r="AA14" s="14">
        <v>55.860887609999999</v>
      </c>
      <c r="AB14" s="14">
        <v>31.957740680000001</v>
      </c>
      <c r="AC14" s="14">
        <f>25.374188-5.71919</f>
        <v>19.654997999999999</v>
      </c>
      <c r="AD14" s="14">
        <v>23.75233403</v>
      </c>
      <c r="AE14" s="14">
        <v>64.239488659999992</v>
      </c>
      <c r="AF14" s="14">
        <f>87.30722547-20.845253</f>
        <v>66.461972470000006</v>
      </c>
      <c r="AG14" s="14">
        <v>93.7038838</v>
      </c>
      <c r="AH14" s="14">
        <v>67.754008679999998</v>
      </c>
      <c r="AI14" s="14">
        <v>22.12556253</v>
      </c>
      <c r="AJ14" s="14">
        <v>16.8284302</v>
      </c>
      <c r="AK14" s="14">
        <v>17.42716029</v>
      </c>
      <c r="AL14" s="14">
        <v>14.737114589999999</v>
      </c>
      <c r="AM14" s="12">
        <v>18.996699</v>
      </c>
      <c r="AN14" s="14">
        <v>17</v>
      </c>
      <c r="AO14" s="14">
        <f>21644515.84/1000000</f>
        <v>21.64451584</v>
      </c>
      <c r="AP14" s="14">
        <v>-3.2</v>
      </c>
      <c r="AQ14" s="14">
        <v>5.9450510599999991</v>
      </c>
      <c r="AR14" s="14">
        <v>86.9</v>
      </c>
      <c r="AS14" s="14">
        <v>91.8</v>
      </c>
      <c r="AT14" s="14">
        <v>5.3</v>
      </c>
      <c r="AU14" s="14">
        <v>-118.3</v>
      </c>
      <c r="AV14" s="14">
        <v>181.38130422</v>
      </c>
      <c r="AW14" s="14">
        <v>390.49590599999999</v>
      </c>
      <c r="AX14" s="14">
        <v>401.16030000000001</v>
      </c>
      <c r="AY14" s="14">
        <v>322</v>
      </c>
      <c r="AZ14" s="14"/>
    </row>
    <row r="15" spans="2:52" x14ac:dyDescent="0.25">
      <c r="B15" s="4" t="s">
        <v>100</v>
      </c>
      <c r="C15" s="12">
        <v>72.56</v>
      </c>
      <c r="D15" s="12">
        <v>91.483000000000004</v>
      </c>
      <c r="E15" s="12">
        <v>144.96100000000001</v>
      </c>
      <c r="F15" s="12">
        <v>199.648</v>
      </c>
      <c r="G15" s="12">
        <v>252.36600000000001</v>
      </c>
      <c r="H15" s="12">
        <v>173.24700000000001</v>
      </c>
      <c r="I15" s="12">
        <v>176.77699999999999</v>
      </c>
      <c r="J15" s="12">
        <v>168.88300000000001</v>
      </c>
      <c r="K15" s="12">
        <v>144.321</v>
      </c>
      <c r="L15" s="12">
        <v>84.266000000000005</v>
      </c>
      <c r="M15" s="12">
        <v>109.137</v>
      </c>
      <c r="N15" s="12">
        <v>99.733999999999995</v>
      </c>
      <c r="O15" s="12">
        <v>116.592</v>
      </c>
      <c r="P15" s="12">
        <v>125.732</v>
      </c>
      <c r="Q15" s="12">
        <v>107.214</v>
      </c>
      <c r="R15" s="12">
        <v>143.25700000000001</v>
      </c>
      <c r="S15" s="12">
        <v>155.554</v>
      </c>
      <c r="T15" s="12">
        <v>132.16900000000001</v>
      </c>
      <c r="U15" s="12">
        <v>130.589</v>
      </c>
      <c r="V15" s="12">
        <v>192.78399999999999</v>
      </c>
      <c r="W15" s="12">
        <v>185.684</v>
      </c>
      <c r="X15" s="12">
        <v>147.62799999999999</v>
      </c>
      <c r="Y15" s="12">
        <v>221.10660000000001</v>
      </c>
      <c r="Z15" s="12">
        <v>401.70299999999997</v>
      </c>
      <c r="AA15" s="12">
        <v>249.241716</v>
      </c>
      <c r="AB15" s="12">
        <v>283.55227079000002</v>
      </c>
      <c r="AC15" s="12">
        <v>356.94411005000001</v>
      </c>
      <c r="AD15" s="12">
        <v>476.19779655000002</v>
      </c>
      <c r="AE15" s="12">
        <v>609.23617602000002</v>
      </c>
      <c r="AF15" s="12">
        <v>551.53318719999993</v>
      </c>
      <c r="AG15" s="12">
        <v>610.266661</v>
      </c>
      <c r="AH15" s="12">
        <v>543.67083299000001</v>
      </c>
      <c r="AI15" s="12">
        <v>423.00386400000002</v>
      </c>
      <c r="AJ15" s="12">
        <v>477.43912699999998</v>
      </c>
      <c r="AK15" s="12">
        <v>595.081639</v>
      </c>
      <c r="AL15" s="12">
        <v>504.2</v>
      </c>
      <c r="AM15" s="12">
        <v>617.34070499999996</v>
      </c>
      <c r="AN15" s="12">
        <v>584.4</v>
      </c>
      <c r="AO15" s="12">
        <f>437822353.74/1000000</f>
        <v>437.82235373999998</v>
      </c>
      <c r="AP15" s="12">
        <v>507.2</v>
      </c>
      <c r="AQ15" s="12">
        <v>676.07735035999997</v>
      </c>
      <c r="AR15" s="12">
        <v>1279.3</v>
      </c>
      <c r="AS15" s="12">
        <v>887</v>
      </c>
      <c r="AT15" s="12">
        <v>853.3</v>
      </c>
      <c r="AU15" s="12">
        <v>808.1</v>
      </c>
      <c r="AV15" s="12">
        <v>1196.8708051100002</v>
      </c>
      <c r="AW15" s="14">
        <v>1762.6586709999999</v>
      </c>
      <c r="AX15" s="14">
        <v>1746.27</v>
      </c>
      <c r="AY15" s="14">
        <v>1794.1940000000002</v>
      </c>
      <c r="AZ15" s="14"/>
    </row>
    <row r="16" spans="2:52" x14ac:dyDescent="0.25">
      <c r="B16" s="4" t="s">
        <v>101</v>
      </c>
      <c r="C16" s="14">
        <v>5.4969999999999999</v>
      </c>
      <c r="D16" s="14">
        <v>5.5659999999999998</v>
      </c>
      <c r="E16" s="14">
        <v>9.4990000000000006</v>
      </c>
      <c r="F16" s="14">
        <v>10.324999999999999</v>
      </c>
      <c r="G16" s="14">
        <v>13.877000000000001</v>
      </c>
      <c r="H16" s="14">
        <v>13.18</v>
      </c>
      <c r="I16" s="14">
        <v>12.9</v>
      </c>
      <c r="J16" s="14">
        <v>11.016</v>
      </c>
      <c r="K16" s="14">
        <v>15.826000000000001</v>
      </c>
      <c r="L16" s="14">
        <v>11.654</v>
      </c>
      <c r="M16" s="14">
        <v>11.381</v>
      </c>
      <c r="N16" s="14">
        <v>14.491</v>
      </c>
      <c r="O16" s="14">
        <v>19.850999999999999</v>
      </c>
      <c r="P16" s="14">
        <v>16.097000000000001</v>
      </c>
      <c r="Q16" s="14">
        <v>17.61</v>
      </c>
      <c r="R16" s="14">
        <v>18.113</v>
      </c>
      <c r="S16" s="14">
        <v>18.148</v>
      </c>
      <c r="T16" s="14">
        <v>18.949000000000002</v>
      </c>
      <c r="U16" s="14">
        <v>34.890999999999998</v>
      </c>
      <c r="V16" s="14">
        <v>25.32</v>
      </c>
      <c r="W16" s="14">
        <v>25.7</v>
      </c>
      <c r="X16" s="14">
        <v>24.629000000000001</v>
      </c>
      <c r="Y16" s="14">
        <v>29.923999999999999</v>
      </c>
      <c r="Z16" s="14">
        <v>26.817700000000002</v>
      </c>
      <c r="AA16" s="14">
        <f>31.540674-1.02067</f>
        <v>30.520004</v>
      </c>
      <c r="AB16" s="14">
        <v>30.625</v>
      </c>
      <c r="AC16" s="14">
        <v>26.146392200000001</v>
      </c>
      <c r="AD16" s="14">
        <v>40.850166859999995</v>
      </c>
      <c r="AE16" s="14">
        <v>39.325159669999998</v>
      </c>
      <c r="AF16" s="14">
        <v>37.017447930000003</v>
      </c>
      <c r="AG16" s="14">
        <v>48.811477199999999</v>
      </c>
      <c r="AH16" s="14">
        <v>42.7071921</v>
      </c>
      <c r="AI16" s="12">
        <v>44.351322600000003</v>
      </c>
      <c r="AJ16" s="14">
        <v>52.175807300000002</v>
      </c>
      <c r="AK16" s="14">
        <v>45.104086799999997</v>
      </c>
      <c r="AL16" s="14">
        <v>41.3</v>
      </c>
      <c r="AM16" s="14">
        <v>45.015396000000003</v>
      </c>
      <c r="AN16" s="14">
        <v>56.2</v>
      </c>
      <c r="AO16" s="14">
        <f>48062913.25/1000000</f>
        <v>48.062913250000001</v>
      </c>
      <c r="AP16" s="14">
        <v>49.5</v>
      </c>
      <c r="AQ16" s="14">
        <v>46.891963220000008</v>
      </c>
      <c r="AR16" s="14">
        <v>53.6</v>
      </c>
      <c r="AS16" s="14">
        <v>41.5</v>
      </c>
      <c r="AT16" s="14">
        <v>41.1</v>
      </c>
      <c r="AU16" s="14">
        <v>41.2</v>
      </c>
      <c r="AV16" s="14">
        <v>46.72570923</v>
      </c>
      <c r="AW16" s="12">
        <v>82.4</v>
      </c>
      <c r="AX16" s="12">
        <v>78.941999999999979</v>
      </c>
      <c r="AY16" s="12">
        <v>50.64</v>
      </c>
      <c r="AZ16" s="12"/>
    </row>
    <row r="17" spans="2:52" x14ac:dyDescent="0.25">
      <c r="B17" s="4" t="s">
        <v>102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18.72102653</v>
      </c>
      <c r="AB17" s="14">
        <v>32.596236320000003</v>
      </c>
      <c r="AC17" s="14">
        <v>35.096732280000005</v>
      </c>
      <c r="AD17" s="14">
        <v>41.263298419999998</v>
      </c>
      <c r="AE17" s="14">
        <v>49.51986136</v>
      </c>
      <c r="AF17" s="14">
        <v>56.157577490000001</v>
      </c>
      <c r="AG17" s="14">
        <v>66.559899999999999</v>
      </c>
      <c r="AH17" s="14">
        <v>65.385382579999998</v>
      </c>
      <c r="AI17" s="14">
        <v>64.118347999999997</v>
      </c>
      <c r="AJ17" s="14">
        <v>65.890899099999999</v>
      </c>
      <c r="AK17" s="14">
        <v>68.18862</v>
      </c>
      <c r="AL17" s="14">
        <v>70.7</v>
      </c>
      <c r="AM17" s="14">
        <v>67.582256999999998</v>
      </c>
      <c r="AN17" s="14">
        <v>67.2</v>
      </c>
      <c r="AO17" s="14">
        <v>64.400000000000006</v>
      </c>
      <c r="AP17" s="14">
        <v>62.7</v>
      </c>
      <c r="AQ17" s="14">
        <v>68.091935280000001</v>
      </c>
      <c r="AR17" s="14">
        <v>78.400000000000006</v>
      </c>
      <c r="AS17" s="14">
        <v>45.4</v>
      </c>
      <c r="AT17" s="14">
        <v>48.2</v>
      </c>
      <c r="AU17" s="14">
        <v>71.400000000000006</v>
      </c>
      <c r="AV17" s="14">
        <v>78.163245779999997</v>
      </c>
      <c r="AW17" s="14">
        <v>83.597269999999995</v>
      </c>
      <c r="AX17" s="14">
        <v>85.3</v>
      </c>
      <c r="AY17" s="14">
        <v>87.5</v>
      </c>
      <c r="AZ17" s="14"/>
    </row>
    <row r="18" spans="2:52" x14ac:dyDescent="0.25">
      <c r="B18" s="4" t="s">
        <v>103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43.759134340000003</v>
      </c>
      <c r="AC18" s="14">
        <v>37.449344689999997</v>
      </c>
      <c r="AD18" s="14">
        <v>38.009047299999999</v>
      </c>
      <c r="AE18" s="14">
        <v>34.892483429999999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</row>
    <row r="19" spans="2:52" x14ac:dyDescent="0.25">
      <c r="B19" s="4" t="s">
        <v>104</v>
      </c>
      <c r="C19" s="14"/>
      <c r="D19" s="14">
        <v>7.4219999999999997</v>
      </c>
      <c r="E19" s="14">
        <v>10.978999999999999</v>
      </c>
      <c r="F19" s="14">
        <v>20.753</v>
      </c>
      <c r="G19" s="14">
        <v>22.885999999999999</v>
      </c>
      <c r="H19" s="14">
        <v>29.329000000000001</v>
      </c>
      <c r="I19" s="14">
        <v>16.655999999999999</v>
      </c>
      <c r="J19" s="14">
        <v>35.584000000000003</v>
      </c>
      <c r="K19" s="14">
        <v>37.625999999999998</v>
      </c>
      <c r="L19" s="14">
        <v>16.382000000000001</v>
      </c>
      <c r="M19" s="14">
        <v>11.582000000000001</v>
      </c>
      <c r="N19" s="14">
        <v>16.376999999999999</v>
      </c>
      <c r="O19" s="14">
        <v>9.6489999999999991</v>
      </c>
      <c r="P19" s="14">
        <v>22.454000000000001</v>
      </c>
      <c r="Q19" s="12">
        <v>15.579000000000001</v>
      </c>
      <c r="R19" s="14">
        <v>8.5589999999999993</v>
      </c>
      <c r="S19" s="14">
        <v>18.48</v>
      </c>
      <c r="T19" s="14">
        <v>20.567</v>
      </c>
      <c r="U19" s="14">
        <v>22.385999999999999</v>
      </c>
      <c r="V19" s="14">
        <v>29.981000000000002</v>
      </c>
      <c r="W19" s="14">
        <v>15.8</v>
      </c>
      <c r="X19" s="14">
        <v>19.8</v>
      </c>
      <c r="Y19" s="14">
        <v>22.29</v>
      </c>
      <c r="Z19" s="14">
        <v>24.552499999999998</v>
      </c>
      <c r="AA19" s="14">
        <v>32.792999999999999</v>
      </c>
      <c r="AB19" s="14">
        <v>23.28758084</v>
      </c>
      <c r="AC19" s="14">
        <v>19.623118030000001</v>
      </c>
      <c r="AD19" s="14">
        <v>11.592050029999999</v>
      </c>
      <c r="AE19" s="14">
        <v>14.318510839999998</v>
      </c>
      <c r="AF19" s="14">
        <v>36.866990190000003</v>
      </c>
      <c r="AG19" s="14">
        <v>58.991900000000001</v>
      </c>
      <c r="AH19" s="14">
        <v>57.243167</v>
      </c>
      <c r="AI19" s="14">
        <v>40</v>
      </c>
      <c r="AJ19" s="14">
        <v>67.816224000000005</v>
      </c>
      <c r="AK19" s="14">
        <v>65.884725000000003</v>
      </c>
      <c r="AL19" s="14">
        <v>65.8</v>
      </c>
      <c r="AM19" s="14">
        <v>96.538306000000006</v>
      </c>
      <c r="AN19" s="14">
        <v>51.5</v>
      </c>
      <c r="AO19" s="14">
        <v>56.4</v>
      </c>
      <c r="AP19" s="14">
        <v>76.5</v>
      </c>
      <c r="AQ19" s="14">
        <v>79.757473869999998</v>
      </c>
      <c r="AR19" s="14">
        <v>96.7</v>
      </c>
      <c r="AS19" s="14">
        <v>81.099999999999994</v>
      </c>
      <c r="AT19" s="14">
        <v>90.6</v>
      </c>
      <c r="AU19" s="14">
        <v>310.39999999999998</v>
      </c>
      <c r="AV19" s="14">
        <v>110.49000000000001</v>
      </c>
      <c r="AW19" s="14">
        <v>144.53722012</v>
      </c>
      <c r="AX19" s="14">
        <v>110</v>
      </c>
      <c r="AY19" s="14">
        <v>110</v>
      </c>
      <c r="AZ19" s="14"/>
    </row>
    <row r="20" spans="2:52" x14ac:dyDescent="0.25">
      <c r="B20" s="1" t="s">
        <v>105</v>
      </c>
      <c r="C20" s="15">
        <f t="shared" ref="C20:L20" si="0">SUM(C7:C19)-C14</f>
        <v>597.41599999999994</v>
      </c>
      <c r="D20" s="15">
        <f t="shared" si="0"/>
        <v>706.75900000000013</v>
      </c>
      <c r="E20" s="15">
        <f t="shared" si="0"/>
        <v>863.21</v>
      </c>
      <c r="F20" s="15">
        <f t="shared" si="0"/>
        <v>1063.2719999999999</v>
      </c>
      <c r="G20" s="15">
        <f t="shared" si="0"/>
        <v>1136.665</v>
      </c>
      <c r="H20" s="15">
        <f t="shared" si="0"/>
        <v>1067.6849999999999</v>
      </c>
      <c r="I20" s="15">
        <f t="shared" si="0"/>
        <v>1204.904</v>
      </c>
      <c r="J20" s="15">
        <f t="shared" si="0"/>
        <v>1336.0300000000002</v>
      </c>
      <c r="K20" s="15">
        <f t="shared" si="0"/>
        <v>1407.271</v>
      </c>
      <c r="L20" s="15">
        <f t="shared" si="0"/>
        <v>1463.6180000000002</v>
      </c>
      <c r="M20" s="15">
        <f>SUM(M7:M19)-M14</f>
        <v>1562.3960000000002</v>
      </c>
      <c r="N20" s="15">
        <f>SUM(N7:N19)-N14</f>
        <v>1708.2679999999996</v>
      </c>
      <c r="O20" s="15">
        <f t="shared" ref="O20:AU20" si="1">SUM(O7:O19)-O14</f>
        <v>1790.5009999999997</v>
      </c>
      <c r="P20" s="15">
        <f t="shared" si="1"/>
        <v>1908.2180000000001</v>
      </c>
      <c r="Q20" s="15">
        <f t="shared" si="1"/>
        <v>2043.4353000000001</v>
      </c>
      <c r="R20" s="15">
        <f t="shared" si="1"/>
        <v>2258.1521000000002</v>
      </c>
      <c r="S20" s="15">
        <f t="shared" si="1"/>
        <v>2546.6511999999998</v>
      </c>
      <c r="T20" s="15">
        <f t="shared" si="1"/>
        <v>2642.9726999999998</v>
      </c>
      <c r="U20" s="15">
        <f t="shared" si="1"/>
        <v>2754.6671000000001</v>
      </c>
      <c r="V20" s="15">
        <f t="shared" si="1"/>
        <v>2965.0680000000007</v>
      </c>
      <c r="W20" s="15">
        <f t="shared" si="1"/>
        <v>3179.9458999999997</v>
      </c>
      <c r="X20" s="15">
        <f t="shared" si="1"/>
        <v>3152.2064660000001</v>
      </c>
      <c r="Y20" s="15">
        <f t="shared" si="1"/>
        <v>3370.5428022900005</v>
      </c>
      <c r="Z20" s="15">
        <f t="shared" si="1"/>
        <v>3990.5429000000004</v>
      </c>
      <c r="AA20" s="15">
        <f>SUM(AA7:AA19)-AA14</f>
        <v>3847.3136602650002</v>
      </c>
      <c r="AB20" s="15">
        <f>SUM(AB7:AB19)-AB14</f>
        <v>3891.0675897390001</v>
      </c>
      <c r="AC20" s="15">
        <f>SUM(AC7:AC19)-AC14</f>
        <v>4282.9956849199998</v>
      </c>
      <c r="AD20" s="15">
        <f>SUM(AD7:AD19)-AD14</f>
        <v>4906.2586799399996</v>
      </c>
      <c r="AE20" s="15">
        <f t="shared" si="1"/>
        <v>5579.5994237300001</v>
      </c>
      <c r="AF20" s="15">
        <f>SUM(AF7:AF19)-AF14</f>
        <v>5774.4973404000002</v>
      </c>
      <c r="AG20" s="15">
        <f t="shared" si="1"/>
        <v>6015.4712659099996</v>
      </c>
      <c r="AH20" s="15">
        <f t="shared" si="1"/>
        <v>5319.7423266199994</v>
      </c>
      <c r="AI20" s="15">
        <f>SUM(AI7:AI19)-AI14</f>
        <v>4798.603475259999</v>
      </c>
      <c r="AJ20" s="15">
        <f t="shared" si="1"/>
        <v>5407.7706166799999</v>
      </c>
      <c r="AK20" s="15">
        <f t="shared" si="1"/>
        <v>5802.3846633700005</v>
      </c>
      <c r="AL20" s="15">
        <f t="shared" si="1"/>
        <v>5708</v>
      </c>
      <c r="AM20" s="15">
        <f t="shared" si="1"/>
        <v>6040.1033756599991</v>
      </c>
      <c r="AN20" s="15">
        <f>SUM(AN7:AN19)-AN14</f>
        <v>6194.8999999999987</v>
      </c>
      <c r="AO20" s="15">
        <f t="shared" si="1"/>
        <v>5711.0167720799991</v>
      </c>
      <c r="AP20" s="15">
        <f t="shared" si="1"/>
        <v>5885.5</v>
      </c>
      <c r="AQ20" s="15">
        <f t="shared" si="1"/>
        <v>6816.5037928500014</v>
      </c>
      <c r="AR20" s="15">
        <f t="shared" si="1"/>
        <v>8009.4999999999991</v>
      </c>
      <c r="AS20" s="15">
        <f t="shared" si="1"/>
        <v>7860.5999999999995</v>
      </c>
      <c r="AT20" s="15">
        <f>SUM(AT7:AT19)-AT14</f>
        <v>8085.3</v>
      </c>
      <c r="AU20" s="15">
        <f t="shared" si="1"/>
        <v>9675.0999999999985</v>
      </c>
      <c r="AV20" s="15">
        <f>SUM(AV7:AV19)+-AV14</f>
        <v>11588.9389784</v>
      </c>
      <c r="AW20" s="15">
        <f>SUM(AW7:AW19)+-AW14</f>
        <v>13040.367313119999</v>
      </c>
      <c r="AX20" s="15">
        <f t="shared" ref="AX20:AY20" si="2">SUM(AX7:AX19)+-AX14</f>
        <v>13595.685014879999</v>
      </c>
      <c r="AY20" s="15">
        <f t="shared" si="2"/>
        <v>13383.096670609328</v>
      </c>
      <c r="AZ20" s="15"/>
    </row>
    <row r="21" spans="2:52" x14ac:dyDescent="0.25">
      <c r="B21" s="8" t="s">
        <v>106</v>
      </c>
      <c r="C21" s="17"/>
      <c r="D21" s="17">
        <f>D20/C20-1</f>
        <v>0.18302656775178461</v>
      </c>
      <c r="E21" s="17">
        <f t="shared" ref="E21:AV21" si="3">E20/D20-1</f>
        <v>0.22136400102439424</v>
      </c>
      <c r="F21" s="17">
        <f t="shared" si="3"/>
        <v>0.23176515563999467</v>
      </c>
      <c r="G21" s="17">
        <f t="shared" si="3"/>
        <v>6.9025611508626294E-2</v>
      </c>
      <c r="H21" s="17">
        <f t="shared" si="3"/>
        <v>-6.0686305991651035E-2</v>
      </c>
      <c r="I21" s="17">
        <f t="shared" si="3"/>
        <v>0.12852011595180235</v>
      </c>
      <c r="J21" s="17">
        <f t="shared" si="3"/>
        <v>0.10882692729047316</v>
      </c>
      <c r="K21" s="17">
        <f t="shared" si="3"/>
        <v>5.3322904425798567E-2</v>
      </c>
      <c r="L21" s="17">
        <f t="shared" si="3"/>
        <v>4.0039907025725796E-2</v>
      </c>
      <c r="M21" s="17">
        <f t="shared" si="3"/>
        <v>6.7488921289571513E-2</v>
      </c>
      <c r="N21" s="17">
        <f t="shared" si="3"/>
        <v>9.3364294327429986E-2</v>
      </c>
      <c r="O21" s="17">
        <f t="shared" si="3"/>
        <v>4.8138231237721651E-2</v>
      </c>
      <c r="P21" s="17">
        <f t="shared" si="3"/>
        <v>6.57452858166514E-2</v>
      </c>
      <c r="Q21" s="17">
        <f t="shared" si="3"/>
        <v>7.0860509648268621E-2</v>
      </c>
      <c r="R21" s="17">
        <f t="shared" si="3"/>
        <v>0.10507638778678241</v>
      </c>
      <c r="S21" s="17">
        <f t="shared" si="3"/>
        <v>0.12775893173892028</v>
      </c>
      <c r="T21" s="17">
        <f t="shared" si="3"/>
        <v>3.7822808243233252E-2</v>
      </c>
      <c r="U21" s="17">
        <f t="shared" si="3"/>
        <v>4.2260898116730505E-2</v>
      </c>
      <c r="V21" s="17">
        <f t="shared" si="3"/>
        <v>7.6379791953808285E-2</v>
      </c>
      <c r="W21" s="17">
        <f t="shared" si="3"/>
        <v>7.2469805076982752E-2</v>
      </c>
      <c r="X21" s="17">
        <f t="shared" si="3"/>
        <v>-8.7232408576509712E-3</v>
      </c>
      <c r="Y21" s="17">
        <f t="shared" si="3"/>
        <v>6.9264605172598026E-2</v>
      </c>
      <c r="Z21" s="17">
        <f t="shared" si="3"/>
        <v>0.18394666202985532</v>
      </c>
      <c r="AA21" s="17">
        <f t="shared" si="3"/>
        <v>-3.5892168891355603E-2</v>
      </c>
      <c r="AB21" s="17">
        <f t="shared" si="3"/>
        <v>1.1372592239070611E-2</v>
      </c>
      <c r="AC21" s="17">
        <f t="shared" si="3"/>
        <v>0.10072508023621585</v>
      </c>
      <c r="AD21" s="17">
        <f t="shared" si="3"/>
        <v>0.14552034157177562</v>
      </c>
      <c r="AE21" s="17">
        <f t="shared" si="3"/>
        <v>0.13724118268428409</v>
      </c>
      <c r="AF21" s="17">
        <f t="shared" si="3"/>
        <v>3.4930449637853966E-2</v>
      </c>
      <c r="AG21" s="17">
        <f t="shared" si="3"/>
        <v>4.1730718936188405E-2</v>
      </c>
      <c r="AH21" s="17">
        <f t="shared" si="3"/>
        <v>-0.11565659755250324</v>
      </c>
      <c r="AI21" s="17">
        <f t="shared" si="3"/>
        <v>-9.7963175538074654E-2</v>
      </c>
      <c r="AJ21" s="17">
        <f t="shared" si="3"/>
        <v>0.1269467553551078</v>
      </c>
      <c r="AK21" s="17">
        <f t="shared" si="3"/>
        <v>7.2971668856077754E-2</v>
      </c>
      <c r="AL21" s="17">
        <f t="shared" si="3"/>
        <v>-1.6266529857257406E-2</v>
      </c>
      <c r="AM21" s="17">
        <f t="shared" si="3"/>
        <v>5.8182091040644535E-2</v>
      </c>
      <c r="AN21" s="17">
        <f t="shared" si="3"/>
        <v>2.562814155860127E-2</v>
      </c>
      <c r="AO21" s="17">
        <f t="shared" si="3"/>
        <v>-7.8109933642189544E-2</v>
      </c>
      <c r="AP21" s="17">
        <f t="shared" si="3"/>
        <v>3.0552042636788235E-2</v>
      </c>
      <c r="AQ21" s="17">
        <f t="shared" si="3"/>
        <v>0.1581860152663328</v>
      </c>
      <c r="AR21" s="17">
        <f t="shared" si="3"/>
        <v>0.17501585026643141</v>
      </c>
      <c r="AS21" s="17">
        <f t="shared" si="3"/>
        <v>-1.8590423871652328E-2</v>
      </c>
      <c r="AT21" s="17">
        <f t="shared" si="3"/>
        <v>2.8585604152354893E-2</v>
      </c>
      <c r="AU21" s="17">
        <f t="shared" si="3"/>
        <v>0.19662844916082256</v>
      </c>
      <c r="AV21" s="17">
        <f t="shared" si="3"/>
        <v>0.19781076974915002</v>
      </c>
      <c r="AW21" s="18">
        <f>AW20/AV20-1</f>
        <v>0.12524255563216258</v>
      </c>
      <c r="AX21" s="18">
        <f t="shared" ref="AX21:AY21" si="4">AX20/AW20-1</f>
        <v>4.2584513796731116E-2</v>
      </c>
      <c r="AY21" s="18">
        <f t="shared" si="4"/>
        <v>-1.563645701102967E-2</v>
      </c>
      <c r="AZ21" s="18"/>
    </row>
    <row r="22" spans="2:52" x14ac:dyDescent="0.25">
      <c r="B22" s="10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2"/>
      <c r="AO22" s="12"/>
      <c r="AP22" s="12"/>
      <c r="AQ22" s="12"/>
      <c r="AR22" s="12"/>
      <c r="AS22" s="12"/>
      <c r="AT22" s="12"/>
      <c r="AU22" s="12"/>
      <c r="AV22" s="12"/>
      <c r="AW22" s="14"/>
      <c r="AX22" s="14"/>
      <c r="AY22" s="14"/>
      <c r="AZ22" s="14"/>
    </row>
    <row r="23" spans="2:52" x14ac:dyDescent="0.25">
      <c r="B23" s="4" t="s">
        <v>107</v>
      </c>
      <c r="C23" s="12">
        <v>0</v>
      </c>
      <c r="D23" s="12">
        <v>1.9039999999999999</v>
      </c>
      <c r="E23" s="12">
        <v>0</v>
      </c>
      <c r="F23" s="12">
        <v>4.0999999999999996</v>
      </c>
      <c r="G23" s="12">
        <v>4.7</v>
      </c>
      <c r="H23" s="12">
        <v>273.25200000000001</v>
      </c>
      <c r="I23" s="12">
        <v>48.287999999999997</v>
      </c>
      <c r="J23" s="12">
        <v>-2.2509999999999999</v>
      </c>
      <c r="K23" s="12">
        <v>27.945</v>
      </c>
      <c r="L23" s="12">
        <v>13.724</v>
      </c>
      <c r="M23" s="12">
        <v>12.204000000000001</v>
      </c>
      <c r="N23" s="12">
        <v>3.1080000000000001</v>
      </c>
      <c r="O23" s="12">
        <v>-7.585</v>
      </c>
      <c r="P23" s="12">
        <v>-24.05</v>
      </c>
      <c r="Q23" s="12">
        <v>22.45</v>
      </c>
      <c r="R23" s="12">
        <v>0.93400000000000005</v>
      </c>
      <c r="S23" s="12">
        <v>0</v>
      </c>
      <c r="T23" s="12">
        <v>-13.164999999999999</v>
      </c>
      <c r="U23" s="12">
        <v>7.9539999999999997</v>
      </c>
      <c r="V23" s="12">
        <v>68.8</v>
      </c>
      <c r="W23" s="12">
        <v>29.672000000000001</v>
      </c>
      <c r="X23" s="12">
        <v>21.27</v>
      </c>
      <c r="Y23" s="12">
        <v>30.042000000000002</v>
      </c>
      <c r="Z23" s="12">
        <v>4</v>
      </c>
      <c r="AA23" s="12">
        <v>88.617606469999998</v>
      </c>
      <c r="AB23" s="12">
        <v>57.8</v>
      </c>
      <c r="AC23" s="12">
        <v>328.7</v>
      </c>
      <c r="AD23" s="12">
        <v>62.768855070000001</v>
      </c>
      <c r="AE23" s="12">
        <v>-62.461190350000003</v>
      </c>
      <c r="AF23" s="12">
        <v>8.4800000000000001E-4</v>
      </c>
      <c r="AG23" s="12">
        <f>47.160135</f>
        <v>47.160134999999997</v>
      </c>
      <c r="AH23" s="12">
        <v>371.206951</v>
      </c>
      <c r="AI23" s="12">
        <v>479.87622549999998</v>
      </c>
      <c r="AJ23" s="12">
        <v>62.535605599999997</v>
      </c>
      <c r="AK23" s="12">
        <f>3.28318+11.4</f>
        <v>14.68318</v>
      </c>
      <c r="AL23" s="12">
        <v>0.6</v>
      </c>
      <c r="AM23" s="12">
        <v>0.44328800000000002</v>
      </c>
      <c r="AN23" s="12">
        <v>41.2</v>
      </c>
      <c r="AO23" s="12"/>
      <c r="AP23" s="12">
        <v>575.70000000000005</v>
      </c>
      <c r="AQ23" s="12">
        <v>64.811899550000007</v>
      </c>
      <c r="AR23" s="12">
        <v>-99.2</v>
      </c>
      <c r="AS23" s="12">
        <v>322.39999999999998</v>
      </c>
      <c r="AT23" s="12">
        <v>-34.200000000000003</v>
      </c>
      <c r="AU23" s="12">
        <v>-902.85863600000005</v>
      </c>
      <c r="AV23" s="12">
        <v>-699.60710900000004</v>
      </c>
      <c r="AW23" s="12">
        <v>149.56277988000002</v>
      </c>
      <c r="AX23" s="12">
        <v>28.455699320000001</v>
      </c>
      <c r="AY23" s="12">
        <v>362.56200000000001</v>
      </c>
      <c r="AZ23" s="12"/>
    </row>
    <row r="24" spans="2:52" x14ac:dyDescent="0.25">
      <c r="B24" s="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</row>
    <row r="25" spans="2:52" x14ac:dyDescent="0.25">
      <c r="B25" s="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</row>
    <row r="26" spans="2:52" x14ac:dyDescent="0.25">
      <c r="B26" s="11" t="s">
        <v>112</v>
      </c>
      <c r="C26" s="15">
        <f t="shared" ref="C26:L26" si="5">C20+C23</f>
        <v>597.41599999999994</v>
      </c>
      <c r="D26" s="15">
        <f t="shared" si="5"/>
        <v>708.66300000000012</v>
      </c>
      <c r="E26" s="15">
        <f t="shared" si="5"/>
        <v>863.21</v>
      </c>
      <c r="F26" s="15">
        <f t="shared" si="5"/>
        <v>1067.3719999999998</v>
      </c>
      <c r="G26" s="15">
        <f t="shared" si="5"/>
        <v>1141.365</v>
      </c>
      <c r="H26" s="15">
        <f t="shared" si="5"/>
        <v>1340.9369999999999</v>
      </c>
      <c r="I26" s="15">
        <f t="shared" si="5"/>
        <v>1253.192</v>
      </c>
      <c r="J26" s="15">
        <f t="shared" si="5"/>
        <v>1333.7790000000002</v>
      </c>
      <c r="K26" s="15">
        <f t="shared" si="5"/>
        <v>1435.2159999999999</v>
      </c>
      <c r="L26" s="15">
        <f t="shared" si="5"/>
        <v>1477.3420000000001</v>
      </c>
      <c r="M26" s="15">
        <f>M20+M23</f>
        <v>1574.6000000000001</v>
      </c>
      <c r="N26" s="15">
        <f>N20+N23</f>
        <v>1711.3759999999995</v>
      </c>
      <c r="O26" s="15">
        <f t="shared" ref="O26:Z26" si="6">O20+O23</f>
        <v>1782.9159999999997</v>
      </c>
      <c r="P26" s="15">
        <f t="shared" si="6"/>
        <v>1884.1680000000001</v>
      </c>
      <c r="Q26" s="15">
        <f t="shared" si="6"/>
        <v>2065.8852999999999</v>
      </c>
      <c r="R26" s="15">
        <f t="shared" si="6"/>
        <v>2259.0861000000004</v>
      </c>
      <c r="S26" s="15">
        <f t="shared" si="6"/>
        <v>2546.6511999999998</v>
      </c>
      <c r="T26" s="15">
        <f t="shared" si="6"/>
        <v>2629.8076999999998</v>
      </c>
      <c r="U26" s="15">
        <f t="shared" si="6"/>
        <v>2762.6211000000003</v>
      </c>
      <c r="V26" s="15">
        <f t="shared" si="6"/>
        <v>3033.8680000000008</v>
      </c>
      <c r="W26" s="15">
        <f>W20+W23</f>
        <v>3209.6178999999997</v>
      </c>
      <c r="X26" s="15">
        <f t="shared" si="6"/>
        <v>3173.4764660000001</v>
      </c>
      <c r="Y26" s="15">
        <f t="shared" si="6"/>
        <v>3400.5848022900004</v>
      </c>
      <c r="Z26" s="15">
        <f t="shared" si="6"/>
        <v>3994.5429000000004</v>
      </c>
      <c r="AA26" s="15">
        <f>AA23+AA20</f>
        <v>3935.931266735</v>
      </c>
      <c r="AB26" s="15">
        <f>AB23+AB20</f>
        <v>3948.8675897390003</v>
      </c>
      <c r="AC26" s="15">
        <f>AC23+AC20</f>
        <v>4611.6956849199996</v>
      </c>
      <c r="AD26" s="15">
        <f>AD23+AD20</f>
        <v>4969.0275350100001</v>
      </c>
      <c r="AE26" s="15">
        <f>AE23+AE20</f>
        <v>5517.1382333800002</v>
      </c>
      <c r="AF26" s="15">
        <f t="shared" ref="AF26:AO26" si="7">AF23+AF20</f>
        <v>5774.4981883999999</v>
      </c>
      <c r="AG26" s="15">
        <f t="shared" si="7"/>
        <v>6062.6314009099997</v>
      </c>
      <c r="AH26" s="15">
        <f t="shared" si="7"/>
        <v>5690.9492776199995</v>
      </c>
      <c r="AI26" s="15">
        <f>AI23+AI20</f>
        <v>5278.4797007599991</v>
      </c>
      <c r="AJ26" s="15">
        <f>AJ23+AJ20</f>
        <v>5470.3062222799999</v>
      </c>
      <c r="AK26" s="15">
        <f t="shared" si="7"/>
        <v>5817.0678433700004</v>
      </c>
      <c r="AL26" s="15">
        <f t="shared" si="7"/>
        <v>5708.6</v>
      </c>
      <c r="AM26" s="15">
        <f t="shared" si="7"/>
        <v>6040.5466636599995</v>
      </c>
      <c r="AN26" s="15">
        <f t="shared" si="7"/>
        <v>6236.0999999999985</v>
      </c>
      <c r="AO26" s="15">
        <f t="shared" si="7"/>
        <v>5711.0167720799991</v>
      </c>
      <c r="AP26" s="15">
        <f>AP23+AP20</f>
        <v>6461.2</v>
      </c>
      <c r="AQ26" s="15">
        <f>AQ23+AQ20</f>
        <v>6881.3156924000014</v>
      </c>
      <c r="AR26" s="15">
        <f t="shared" ref="AR26:AU26" si="8">AR23+AR20</f>
        <v>7910.2999999999993</v>
      </c>
      <c r="AS26" s="15">
        <f>AS23+AS20</f>
        <v>8182.9999999999991</v>
      </c>
      <c r="AT26" s="15">
        <f t="shared" si="8"/>
        <v>8051.1</v>
      </c>
      <c r="AU26" s="15">
        <f t="shared" si="8"/>
        <v>8772.2413639999977</v>
      </c>
      <c r="AV26" s="15">
        <f>AV23+AV20</f>
        <v>10889.331869399999</v>
      </c>
      <c r="AW26" s="15">
        <f>AW23+AW20</f>
        <v>13189.930092999999</v>
      </c>
      <c r="AX26" s="15">
        <f t="shared" ref="AX26:AY26" si="9">AX23+AX20</f>
        <v>13624.140714199999</v>
      </c>
      <c r="AY26" s="15">
        <f t="shared" si="9"/>
        <v>13745.658670609328</v>
      </c>
      <c r="AZ26" s="15"/>
    </row>
    <row r="29" spans="2:52" x14ac:dyDescent="0.25">
      <c r="B29" t="s">
        <v>113</v>
      </c>
    </row>
  </sheetData>
  <phoneticPr fontId="6" type="noConversion"/>
  <conditionalFormatting sqref="O5:AV5">
    <cfRule type="cellIs" dxfId="1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DE332-E7C5-424B-9DEB-370164BD2A5C}">
  <dimension ref="B2:AY32"/>
  <sheetViews>
    <sheetView workbookViewId="0">
      <pane xSplit="2" ySplit="6" topLeftCell="AP7" activePane="bottomRight" state="frozen"/>
      <selection pane="topRight" activeCell="C1" sqref="C1"/>
      <selection pane="bottomLeft" activeCell="A7" sqref="A7"/>
      <selection pane="bottomRight" activeCell="AY33" sqref="AY33"/>
    </sheetView>
  </sheetViews>
  <sheetFormatPr defaultRowHeight="15" x14ac:dyDescent="0.25"/>
  <cols>
    <col min="2" max="2" width="65.28515625" customWidth="1"/>
    <col min="3" max="46" width="10.5703125" bestFit="1" customWidth="1"/>
    <col min="47" max="49" width="11.5703125" bestFit="1" customWidth="1"/>
    <col min="50" max="51" width="12" bestFit="1" customWidth="1"/>
  </cols>
  <sheetData>
    <row r="2" spans="2:51" x14ac:dyDescent="0.25">
      <c r="B2" s="1" t="s">
        <v>0</v>
      </c>
      <c r="C2" s="2" t="str">
        <f>Nominal!C2</f>
        <v>FY78</v>
      </c>
      <c r="D2" s="2" t="str">
        <f>Nominal!D2</f>
        <v>FY79</v>
      </c>
      <c r="E2" s="2" t="str">
        <f>Nominal!E2</f>
        <v>FY80</v>
      </c>
      <c r="F2" s="2" t="str">
        <f>Nominal!F2</f>
        <v>FY81</v>
      </c>
      <c r="G2" s="2" t="str">
        <f>Nominal!G2</f>
        <v>FY82</v>
      </c>
      <c r="H2" s="2" t="str">
        <f>Nominal!H2</f>
        <v>FY83</v>
      </c>
      <c r="I2" s="2" t="str">
        <f>Nominal!I2</f>
        <v>FY84</v>
      </c>
      <c r="J2" s="2" t="str">
        <f>Nominal!J2</f>
        <v>FY85</v>
      </c>
      <c r="K2" s="2" t="str">
        <f>Nominal!K2</f>
        <v>FY86</v>
      </c>
      <c r="L2" s="2" t="str">
        <f>Nominal!L2</f>
        <v>FY87</v>
      </c>
      <c r="M2" s="2" t="str">
        <f>Nominal!M2</f>
        <v>FY88</v>
      </c>
      <c r="N2" s="2" t="str">
        <f>Nominal!N2</f>
        <v>FY89</v>
      </c>
      <c r="O2" s="2" t="str">
        <f>Nominal!O2</f>
        <v>FY90</v>
      </c>
      <c r="P2" s="2" t="str">
        <f>Nominal!P2</f>
        <v>FY91</v>
      </c>
      <c r="Q2" s="2" t="str">
        <f>Nominal!Q2</f>
        <v>FY92</v>
      </c>
      <c r="R2" s="2" t="str">
        <f>Nominal!R2</f>
        <v>FY93</v>
      </c>
      <c r="S2" s="2" t="str">
        <f>Nominal!S2</f>
        <v>FY94</v>
      </c>
      <c r="T2" s="2" t="str">
        <f>Nominal!T2</f>
        <v>FY95</v>
      </c>
      <c r="U2" s="2" t="str">
        <f>Nominal!U2</f>
        <v>FY96</v>
      </c>
      <c r="V2" s="2" t="str">
        <f>Nominal!V2</f>
        <v>FY97</v>
      </c>
      <c r="W2" s="2" t="str">
        <f>Nominal!W2</f>
        <v>FY98</v>
      </c>
      <c r="X2" s="2" t="str">
        <f>Nominal!X2</f>
        <v>FY99</v>
      </c>
      <c r="Y2" s="2" t="str">
        <f>Nominal!Y2</f>
        <v>FY00</v>
      </c>
      <c r="Z2" s="2" t="str">
        <f>Nominal!Z2</f>
        <v>FY01</v>
      </c>
      <c r="AA2" s="2" t="str">
        <f>Nominal!AA2</f>
        <v>FY02</v>
      </c>
      <c r="AB2" s="2" t="str">
        <f>Nominal!AB2</f>
        <v>FY03</v>
      </c>
      <c r="AC2" s="2" t="str">
        <f>Nominal!AC2</f>
        <v>FY04</v>
      </c>
      <c r="AD2" s="2" t="str">
        <f>Nominal!AD2</f>
        <v>FY05</v>
      </c>
      <c r="AE2" s="2" t="str">
        <f>Nominal!AE2</f>
        <v>FY06</v>
      </c>
      <c r="AF2" s="2" t="str">
        <f>Nominal!AF2</f>
        <v>FY07</v>
      </c>
      <c r="AG2" s="2" t="str">
        <f>Nominal!AG2</f>
        <v>FY08</v>
      </c>
      <c r="AH2" s="2" t="str">
        <f>Nominal!AH2</f>
        <v>FY09</v>
      </c>
      <c r="AI2" s="2" t="str">
        <f>Nominal!AI2</f>
        <v>FY10</v>
      </c>
      <c r="AJ2" s="2" t="str">
        <f>Nominal!AJ2</f>
        <v>FY11</v>
      </c>
      <c r="AK2" s="2" t="str">
        <f>Nominal!AK2</f>
        <v>FY12</v>
      </c>
      <c r="AL2" s="2" t="str">
        <f>Nominal!AL2</f>
        <v>FY13</v>
      </c>
      <c r="AM2" s="2" t="str">
        <f>Nominal!AM2</f>
        <v>FY14</v>
      </c>
      <c r="AN2" s="2" t="str">
        <f>Nominal!AN2</f>
        <v>FY15</v>
      </c>
      <c r="AO2" s="2" t="str">
        <f>Nominal!AO2</f>
        <v>FY16</v>
      </c>
      <c r="AP2" s="2" t="str">
        <f>Nominal!AP2</f>
        <v xml:space="preserve">FY17 </v>
      </c>
      <c r="AQ2" s="2" t="str">
        <f>Nominal!AQ2</f>
        <v>FY18</v>
      </c>
      <c r="AR2" s="2" t="str">
        <f>Nominal!AR2</f>
        <v>FY19</v>
      </c>
      <c r="AS2" s="2" t="str">
        <f>Nominal!AS2</f>
        <v>FY20</v>
      </c>
      <c r="AT2" s="2" t="str">
        <f>Nominal!AT2</f>
        <v>FY21</v>
      </c>
      <c r="AU2" s="2" t="str">
        <f>Nominal!AU2</f>
        <v>FY22</v>
      </c>
      <c r="AV2" s="2" t="str">
        <f>Nominal!AV2</f>
        <v>FY23</v>
      </c>
      <c r="AW2" s="2" t="str">
        <f>Nominal!AW2</f>
        <v>FY24</v>
      </c>
      <c r="AX2" s="2" t="str">
        <f>Nominal!AX2</f>
        <v>FY25</v>
      </c>
      <c r="AY2" s="2" t="str">
        <f>Nominal!AY2</f>
        <v>FY26 est</v>
      </c>
    </row>
    <row r="3" spans="2:51" x14ac:dyDescent="0.25">
      <c r="B3" s="3"/>
      <c r="C3" s="3" t="str">
        <f>Nominal!C3</f>
        <v>1977-78</v>
      </c>
      <c r="D3" s="3" t="str">
        <f>Nominal!D3</f>
        <v>1978-79</v>
      </c>
      <c r="E3" s="3" t="str">
        <f>Nominal!E3</f>
        <v>1979-80</v>
      </c>
      <c r="F3" s="3" t="str">
        <f>Nominal!F3</f>
        <v>1980-81</v>
      </c>
      <c r="G3" s="3" t="str">
        <f>Nominal!G3</f>
        <v>1981-82</v>
      </c>
      <c r="H3" s="3" t="str">
        <f>Nominal!H3</f>
        <v>1982-83</v>
      </c>
      <c r="I3" s="3" t="str">
        <f>Nominal!I3</f>
        <v>1983-84</v>
      </c>
      <c r="J3" s="3" t="str">
        <f>Nominal!J3</f>
        <v>1984-85</v>
      </c>
      <c r="K3" s="3" t="str">
        <f>Nominal!K3</f>
        <v>1985-86</v>
      </c>
      <c r="L3" s="3" t="str">
        <f>Nominal!L3</f>
        <v>1986-87</v>
      </c>
      <c r="M3" s="3" t="str">
        <f>Nominal!M3</f>
        <v>1987-88</v>
      </c>
      <c r="N3" s="3" t="str">
        <f>Nominal!N3</f>
        <v>1988-89</v>
      </c>
      <c r="O3" s="3" t="str">
        <f>Nominal!O3</f>
        <v>1989-90</v>
      </c>
      <c r="P3" s="3" t="str">
        <f>Nominal!P3</f>
        <v>1990-91</v>
      </c>
      <c r="Q3" s="3" t="str">
        <f>Nominal!Q3</f>
        <v>1991-92</v>
      </c>
      <c r="R3" s="3" t="str">
        <f>Nominal!R3</f>
        <v>1992-93</v>
      </c>
      <c r="S3" s="3" t="str">
        <f>Nominal!S3</f>
        <v>1993-94</v>
      </c>
      <c r="T3" s="3" t="str">
        <f>Nominal!T3</f>
        <v>1994-95</v>
      </c>
      <c r="U3" s="3" t="str">
        <f>Nominal!U3</f>
        <v>1995-96</v>
      </c>
      <c r="V3" s="3" t="str">
        <f>Nominal!V3</f>
        <v>1996-97</v>
      </c>
      <c r="W3" s="3" t="str">
        <f>Nominal!W3</f>
        <v>1997-98</v>
      </c>
      <c r="X3" s="3" t="str">
        <f>Nominal!X3</f>
        <v>1998-99</v>
      </c>
      <c r="Y3" s="3" t="str">
        <f>Nominal!Y3</f>
        <v>1999-00</v>
      </c>
      <c r="Z3" s="3" t="str">
        <f>Nominal!Z3</f>
        <v>2000-01</v>
      </c>
      <c r="AA3" s="3" t="str">
        <f>Nominal!AA3</f>
        <v>2001-02</v>
      </c>
      <c r="AB3" s="3" t="str">
        <f>Nominal!AB3</f>
        <v>2002-03</v>
      </c>
      <c r="AC3" s="3" t="str">
        <f>Nominal!AC3</f>
        <v>2003-04</v>
      </c>
      <c r="AD3" s="3" t="str">
        <f>Nominal!AD3</f>
        <v>2004-05</v>
      </c>
      <c r="AE3" s="3" t="str">
        <f>Nominal!AE3</f>
        <v>2005-06</v>
      </c>
      <c r="AF3" s="3" t="str">
        <f>Nominal!AF3</f>
        <v>2006-07</v>
      </c>
      <c r="AG3" s="3" t="str">
        <f>Nominal!AG3</f>
        <v>2007-08</v>
      </c>
      <c r="AH3" s="3" t="str">
        <f>Nominal!AH3</f>
        <v>2008-09</v>
      </c>
      <c r="AI3" s="3" t="str">
        <f>Nominal!AI3</f>
        <v>2009-10</v>
      </c>
      <c r="AJ3" s="3" t="str">
        <f>Nominal!AJ3</f>
        <v>2010-11</v>
      </c>
      <c r="AK3" s="3" t="str">
        <f>Nominal!AK3</f>
        <v>2011-12</v>
      </c>
      <c r="AL3" s="3" t="str">
        <f>Nominal!AL3</f>
        <v>2012-13</v>
      </c>
      <c r="AM3" s="3" t="str">
        <f>Nominal!AM3</f>
        <v>2013-14</v>
      </c>
      <c r="AN3" s="3" t="str">
        <f>Nominal!AN3</f>
        <v>2014-15</v>
      </c>
      <c r="AO3" s="3" t="str">
        <f>Nominal!AO3</f>
        <v>2015-16</v>
      </c>
      <c r="AP3" s="3" t="str">
        <f>Nominal!AP3</f>
        <v>2016-17</v>
      </c>
      <c r="AQ3" s="3" t="str">
        <f>Nominal!AQ3</f>
        <v>2017-18</v>
      </c>
      <c r="AR3" s="3" t="str">
        <f>Nominal!AR3</f>
        <v>2018-19</v>
      </c>
      <c r="AS3" s="3" t="str">
        <f>Nominal!AS3</f>
        <v>2019-20</v>
      </c>
      <c r="AT3" s="3" t="str">
        <f>Nominal!AT3</f>
        <v>2020-21</v>
      </c>
      <c r="AU3" s="3" t="str">
        <f>Nominal!AU3</f>
        <v>2021-22</v>
      </c>
      <c r="AV3" s="3" t="str">
        <f>Nominal!AV3</f>
        <v>2022-23</v>
      </c>
      <c r="AW3" s="3" t="str">
        <f>Nominal!AW3</f>
        <v>2023-24</v>
      </c>
      <c r="AX3" s="3" t="str">
        <f>Nominal!AX3</f>
        <v>2024-2025</v>
      </c>
      <c r="AY3" s="3" t="str">
        <f>Nominal!AY3</f>
        <v>2025-26</v>
      </c>
    </row>
    <row r="4" spans="2:5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2:51" x14ac:dyDescent="0.25">
      <c r="B5" s="4" t="s">
        <v>130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2:5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/>
      <c r="O6" s="5"/>
      <c r="P6" s="5"/>
      <c r="Q6" s="5"/>
      <c r="R6" s="5"/>
      <c r="S6" s="5"/>
      <c r="T6" s="5"/>
      <c r="U6" s="5"/>
      <c r="V6" s="5"/>
      <c r="W6" s="5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5"/>
      <c r="AO6" s="5"/>
      <c r="AP6" s="4"/>
      <c r="AQ6" s="4"/>
      <c r="AR6" s="4"/>
      <c r="AS6" s="4"/>
      <c r="AT6" s="4"/>
      <c r="AU6" s="4"/>
      <c r="AV6" s="4"/>
    </row>
    <row r="7" spans="2:51" x14ac:dyDescent="0.25">
      <c r="B7" s="4" t="s">
        <v>92</v>
      </c>
      <c r="C7" s="16">
        <f>Nominal!C7*$AX$29/'Real Terms'!C29</f>
        <v>1285.5476018573709</v>
      </c>
      <c r="D7" s="16">
        <f>Nominal!D7*$AX$29/'Real Terms'!D29</f>
        <v>1295.785852036001</v>
      </c>
      <c r="E7" s="16">
        <f>Nominal!E7*$AX$29/'Real Terms'!E29</f>
        <v>1314.6549810006438</v>
      </c>
      <c r="F7" s="16">
        <f>Nominal!F7*$AX$29/'Real Terms'!F29</f>
        <v>1414.63471826455</v>
      </c>
      <c r="G7" s="16">
        <f>Nominal!G7*$AX$29/'Real Terms'!G29</f>
        <v>1190.8840909541511</v>
      </c>
      <c r="H7" s="16">
        <f>Nominal!H7*$AX$29/'Real Terms'!H29</f>
        <v>1090.6839354621848</v>
      </c>
      <c r="I7" s="16">
        <f>Nominal!I7*$AX$29/'Real Terms'!I29</f>
        <v>1276.7514791585495</v>
      </c>
      <c r="J7" s="16">
        <f>Nominal!J7*$AX$29/'Real Terms'!J29</f>
        <v>1334.0883372999369</v>
      </c>
      <c r="K7" s="16">
        <f>Nominal!K7*$AX$29/'Real Terms'!K29</f>
        <v>1362.362388769996</v>
      </c>
      <c r="L7" s="16">
        <f>Nominal!L7*$AX$29/'Real Terms'!L29</f>
        <v>1524.1921950415699</v>
      </c>
      <c r="M7" s="16">
        <f>Nominal!M7*$AX$29/'Real Terms'!M29</f>
        <v>1552.4640820543807</v>
      </c>
      <c r="N7" s="16">
        <f>Nominal!N7*$AX$29/'Real Terms'!N29</f>
        <v>1591.2583262264409</v>
      </c>
      <c r="O7" s="16">
        <f>Nominal!O7*$AX$29/'Real Terms'!O29</f>
        <v>1600.3676418248656</v>
      </c>
      <c r="P7" s="16">
        <f>Nominal!P7*$AX$29/'Real Terms'!P29</f>
        <v>1743.6894071441902</v>
      </c>
      <c r="Q7" s="16">
        <f>Nominal!Q7*$AX$29/'Real Terms'!Q29</f>
        <v>1763.9401825931729</v>
      </c>
      <c r="R7" s="16">
        <f>Nominal!R7*$AX$29/'Real Terms'!R29</f>
        <v>1896.0855659649123</v>
      </c>
      <c r="S7" s="16">
        <f>Nominal!S7*$AX$29/'Real Terms'!S29</f>
        <v>1976.8566770323089</v>
      </c>
      <c r="T7" s="16">
        <f>Nominal!T7*$AX$29/'Real Terms'!T29</f>
        <v>2074.613615329381</v>
      </c>
      <c r="U7" s="16">
        <f>Nominal!U7*$AX$29/'Real Terms'!U29</f>
        <v>2099.1229701806801</v>
      </c>
      <c r="V7" s="16">
        <f>Nominal!V7*$AX$29/'Real Terms'!V29</f>
        <v>2140.8414613069012</v>
      </c>
      <c r="W7" s="16">
        <f>Nominal!W7*$AX$29/'Real Terms'!W29</f>
        <v>2201.9651742215351</v>
      </c>
      <c r="X7" s="16">
        <f>Nominal!X7*$AX$29/'Real Terms'!X29</f>
        <v>2226.374475855363</v>
      </c>
      <c r="Y7" s="16">
        <f>Nominal!Y7*$AX$29/'Real Terms'!Y29</f>
        <v>2202.7328113453113</v>
      </c>
      <c r="Z7" s="16">
        <f>Nominal!Z7*$AX$29/'Real Terms'!Z29</f>
        <v>2341.3545623568161</v>
      </c>
      <c r="AA7" s="16">
        <f>Nominal!AA7*$AX$29/'Real Terms'!AA29</f>
        <v>2336.7714386274174</v>
      </c>
      <c r="AB7" s="16">
        <f>Nominal!AB7*$AX$29/'Real Terms'!AB29</f>
        <v>2399.0853878885264</v>
      </c>
      <c r="AC7" s="16">
        <f>Nominal!AC7*$AX$29/'Real Terms'!AC29</f>
        <v>2464.107846569274</v>
      </c>
      <c r="AD7" s="16">
        <f>Nominal!AD7*$AX$29/'Real Terms'!AD29</f>
        <v>2580.0610216510104</v>
      </c>
      <c r="AE7" s="16">
        <f>Nominal!AE7*$AX$29/'Real Terms'!AE29</f>
        <v>2781.7371403722905</v>
      </c>
      <c r="AF7" s="16">
        <f>Nominal!AF7*$AX$29/'Real Terms'!AF29</f>
        <v>2960.607950471494</v>
      </c>
      <c r="AG7" s="16">
        <f>Nominal!AG7*$AX$29/'Real Terms'!AG29</f>
        <v>2886.3472555913531</v>
      </c>
      <c r="AH7" s="16">
        <f>Nominal!AH7*$AX$29/'Real Terms'!AH29</f>
        <v>2815.3547524291812</v>
      </c>
      <c r="AI7" s="16">
        <f>Nominal!AI7*$AX$29/'Real Terms'!AI29</f>
        <v>2470.4217906095914</v>
      </c>
      <c r="AJ7" s="16">
        <f>Nominal!AJ7*$AX$29/'Real Terms'!AJ29</f>
        <v>2718.877396868158</v>
      </c>
      <c r="AK7" s="16">
        <f>Nominal!AK7*$AX$29/'Real Terms'!AK29</f>
        <v>2779.4662096275947</v>
      </c>
      <c r="AL7" s="16">
        <f>Nominal!AL7*$AX$29/'Real Terms'!AL29</f>
        <v>2703.2765537349851</v>
      </c>
      <c r="AM7" s="16">
        <f>Nominal!AM7*$AX$29/'Real Terms'!AM29</f>
        <v>2799.5143683635602</v>
      </c>
      <c r="AN7" s="16">
        <f>Nominal!AN7*$AX$29/'Real Terms'!AN29</f>
        <v>2909.3101116355547</v>
      </c>
      <c r="AO7" s="16">
        <f>Nominal!AO7*$AX$29/'Real Terms'!AO29</f>
        <v>2697.1190412079854</v>
      </c>
      <c r="AP7" s="16">
        <f>Nominal!AP7*$AX$29/'Real Terms'!AP29</f>
        <v>2699.9732793700218</v>
      </c>
      <c r="AQ7" s="16">
        <f>Nominal!AQ7*$AX$29/'Real Terms'!AQ29</f>
        <v>3120.9117079459756</v>
      </c>
      <c r="AR7" s="16">
        <f>Nominal!AR7*$AX$29/'Real Terms'!AR29</f>
        <v>3434.7764616459322</v>
      </c>
      <c r="AS7" s="16">
        <f>Nominal!AS7*$AX$29/'Real Terms'!AS29</f>
        <v>3712.0529442764969</v>
      </c>
      <c r="AT7" s="16">
        <f>Nominal!AT7*$AX$29/'Real Terms'!AT29</f>
        <v>3518.7513952989052</v>
      </c>
      <c r="AU7" s="16">
        <f>Nominal!AU7*$AX$29/'Real Terms'!AU29</f>
        <v>3933.0792888176584</v>
      </c>
      <c r="AV7" s="16">
        <f>Nominal!AV7*$AX$29/'Real Terms'!AV29</f>
        <v>4289.3589432863646</v>
      </c>
      <c r="AW7" s="16">
        <f>Nominal!AW7*$AX$29/'Real Terms'!AW29</f>
        <v>4240.8459573887649</v>
      </c>
      <c r="AX7" s="16">
        <f>Nominal!AX7*$AX$29/'Real Terms'!AX29</f>
        <v>4383.5387610799999</v>
      </c>
      <c r="AY7" s="16">
        <f>Nominal!AY7*$AX$29/'Real Terms'!AY29</f>
        <v>4411.5376106721442</v>
      </c>
    </row>
    <row r="8" spans="2:51" x14ac:dyDescent="0.25">
      <c r="B8" s="4" t="s">
        <v>93</v>
      </c>
      <c r="C8" s="16">
        <f>Nominal!C8*$AX$29/'Real Terms'!C29</f>
        <v>269.49081795635976</v>
      </c>
      <c r="D8" s="16">
        <f>Nominal!D8*$AX$29/'Real Terms'!D29</f>
        <v>260.04014010216491</v>
      </c>
      <c r="E8" s="16">
        <f>Nominal!E8*$AX$29/'Real Terms'!E29</f>
        <v>222.64615352802227</v>
      </c>
      <c r="F8" s="16">
        <f>Nominal!F8*$AX$29/'Real Terms'!F29</f>
        <v>151.83406806349205</v>
      </c>
      <c r="G8" s="16">
        <f>Nominal!G8*$AX$29/'Real Terms'!G29</f>
        <v>136.13478748805099</v>
      </c>
      <c r="H8" s="16">
        <f>Nominal!H8*$AX$29/'Real Terms'!H29</f>
        <v>145.23421915966387</v>
      </c>
      <c r="I8" s="16">
        <f>Nominal!I8*$AX$29/'Real Terms'!I29</f>
        <v>153.13427513137432</v>
      </c>
      <c r="J8" s="16">
        <f>Nominal!J8*$AX$29/'Real Terms'!J29</f>
        <v>174.24773327032136</v>
      </c>
      <c r="K8" s="16">
        <f>Nominal!K8*$AX$29/'Real Terms'!K29</f>
        <v>166.37295006812093</v>
      </c>
      <c r="L8" s="16">
        <f>Nominal!L8*$AX$29/'Real Terms'!L29</f>
        <v>174.48673513294881</v>
      </c>
      <c r="M8" s="16">
        <f>Nominal!M8*$AX$29/'Real Terms'!M29</f>
        <v>213.58812437059416</v>
      </c>
      <c r="N8" s="16">
        <f>Nominal!N8*$AX$29/'Real Terms'!N29</f>
        <v>201.6345900674095</v>
      </c>
      <c r="O8" s="16">
        <f>Nominal!O8*$AX$29/'Real Terms'!O29</f>
        <v>190.57782187475382</v>
      </c>
      <c r="P8" s="16">
        <f>Nominal!P8*$AX$29/'Real Terms'!P29</f>
        <v>186.0871846362561</v>
      </c>
      <c r="Q8" s="16">
        <f>Nominal!Q8*$AX$29/'Real Terms'!Q29</f>
        <v>245.0659123845133</v>
      </c>
      <c r="R8" s="16">
        <f>Nominal!R8*$AX$29/'Real Terms'!R29</f>
        <v>272.43651316444442</v>
      </c>
      <c r="S8" s="16">
        <f>Nominal!S8*$AX$29/'Real Terms'!S29</f>
        <v>456.91061458407881</v>
      </c>
      <c r="T8" s="16">
        <f>Nominal!T8*$AX$29/'Real Terms'!T29</f>
        <v>465.05182667006483</v>
      </c>
      <c r="U8" s="16">
        <f>Nominal!U8*$AX$29/'Real Terms'!U29</f>
        <v>430.67105359301001</v>
      </c>
      <c r="V8" s="16">
        <f>Nominal!V8*$AX$29/'Real Terms'!V29</f>
        <v>420.8378226593245</v>
      </c>
      <c r="W8" s="16">
        <f>Nominal!W8*$AX$29/'Real Terms'!W29</f>
        <v>430.09248647295203</v>
      </c>
      <c r="X8" s="16">
        <f>Nominal!X8*$AX$29/'Real Terms'!X29</f>
        <v>415.54633930922711</v>
      </c>
      <c r="Y8" s="16">
        <f>Nominal!Y8*$AX$29/'Real Terms'!Y29</f>
        <v>453.23848768259904</v>
      </c>
      <c r="Z8" s="16">
        <f>Nominal!Z8*$AX$29/'Real Terms'!Z29</f>
        <v>447.92575954931453</v>
      </c>
      <c r="AA8" s="16">
        <f>Nominal!AA8*$AX$29/'Real Terms'!AA29</f>
        <v>484.45411219519912</v>
      </c>
      <c r="AB8" s="16">
        <f>Nominal!AB8*$AX$29/'Real Terms'!AB29</f>
        <v>482.91018139581701</v>
      </c>
      <c r="AC8" s="16">
        <f>Nominal!AC8*$AX$29/'Real Terms'!AC29</f>
        <v>605.33216183306956</v>
      </c>
      <c r="AD8" s="16">
        <f>Nominal!AD8*$AX$29/'Real Terms'!AD29</f>
        <v>646.08367200186922</v>
      </c>
      <c r="AE8" s="16">
        <f>Nominal!AE8*$AX$29/'Real Terms'!AE29</f>
        <v>647.4828332429114</v>
      </c>
      <c r="AF8" s="16">
        <f>Nominal!AF8*$AX$29/'Real Terms'!AF29</f>
        <v>643.32942905586435</v>
      </c>
      <c r="AG8" s="16">
        <f>Nominal!AG8*$AX$29/'Real Terms'!AG29</f>
        <v>603.15348770459127</v>
      </c>
      <c r="AH8" s="16">
        <f>Nominal!AH8*$AX$29/'Real Terms'!AH29</f>
        <v>599.54706935682475</v>
      </c>
      <c r="AI8" s="16">
        <f>Nominal!AI8*$AX$29/'Real Terms'!AI29</f>
        <v>546.58075519354793</v>
      </c>
      <c r="AJ8" s="16">
        <f>Nominal!AJ8*$AX$29/'Real Terms'!AJ29</f>
        <v>633.77435502666469</v>
      </c>
      <c r="AK8" s="16">
        <f>Nominal!AK8*$AX$29/'Real Terms'!AK29</f>
        <v>610.88627449119576</v>
      </c>
      <c r="AL8" s="16">
        <f>Nominal!AL8*$AX$29/'Real Terms'!AL29</f>
        <v>589.23903749247302</v>
      </c>
      <c r="AM8" s="16">
        <f>Nominal!AM8*$AX$29/'Real Terms'!AM29</f>
        <v>600.16548344161322</v>
      </c>
      <c r="AN8" s="16">
        <f>Nominal!AN8*$AX$29/'Real Terms'!AN29</f>
        <v>655.8366356871104</v>
      </c>
      <c r="AO8" s="16">
        <f>Nominal!AO8*$AX$29/'Real Terms'!AO29</f>
        <v>708.85654242955798</v>
      </c>
      <c r="AP8" s="16">
        <f>Nominal!AP8*$AX$29/'Real Terms'!AP29</f>
        <v>711.49094612757381</v>
      </c>
      <c r="AQ8" s="16">
        <f>Nominal!AQ8*$AX$29/'Real Terms'!AQ29</f>
        <v>673.44025873672695</v>
      </c>
      <c r="AR8" s="16">
        <f>Nominal!AR8*$AX$29/'Real Terms'!AR29</f>
        <v>681.51023631737246</v>
      </c>
      <c r="AS8" s="16">
        <f>Nominal!AS8*$AX$29/'Real Terms'!AS29</f>
        <v>696.31868844260339</v>
      </c>
      <c r="AT8" s="16">
        <f>Nominal!AT8*$AX$29/'Real Terms'!AT29</f>
        <v>753.44892960898949</v>
      </c>
      <c r="AU8" s="16">
        <f>Nominal!AU8*$AX$29/'Real Terms'!AU29</f>
        <v>748.87361881326194</v>
      </c>
      <c r="AV8" s="16">
        <f>Nominal!AV8*$AX$29/'Real Terms'!AV29</f>
        <v>809.78054120645038</v>
      </c>
      <c r="AW8" s="16">
        <f>Nominal!AW8*$AX$29/'Real Terms'!AW29</f>
        <v>763.9267171144603</v>
      </c>
      <c r="AX8" s="16">
        <f>Nominal!AX8*$AX$29/'Real Terms'!AX29</f>
        <v>826.34999999999991</v>
      </c>
      <c r="AY8" s="16">
        <f>Nominal!AY8*$AX$29/'Real Terms'!AY29</f>
        <v>795.90849927609918</v>
      </c>
    </row>
    <row r="9" spans="2:51" x14ac:dyDescent="0.25">
      <c r="B9" s="4" t="s">
        <v>94</v>
      </c>
      <c r="C9" s="16">
        <f>Nominal!C9*$AX$29/'Real Terms'!C29</f>
        <v>201.73509782863223</v>
      </c>
      <c r="D9" s="16">
        <f>Nominal!D9*$AX$29/'Real Terms'!D29</f>
        <v>317.89227741668691</v>
      </c>
      <c r="E9" s="16">
        <f>Nominal!E9*$AX$29/'Real Terms'!E29</f>
        <v>191.77117807601456</v>
      </c>
      <c r="F9" s="16">
        <f>Nominal!F9*$AX$29/'Real Terms'!F29</f>
        <v>272.82741417989411</v>
      </c>
      <c r="G9" s="16">
        <f>Nominal!G9*$AX$29/'Real Terms'!G29</f>
        <v>52.370956225880697</v>
      </c>
      <c r="H9" s="16">
        <f>Nominal!H9*$AX$29/'Real Terms'!H29</f>
        <v>51.495780653594771</v>
      </c>
      <c r="I9" s="16">
        <f>Nominal!I9*$AX$29/'Real Terms'!I29</f>
        <v>229.00855391339934</v>
      </c>
      <c r="J9" s="16">
        <f>Nominal!J9*$AX$29/'Real Terms'!J29</f>
        <v>253.33193803087585</v>
      </c>
      <c r="K9" s="16">
        <f>Nominal!K9*$AX$29/'Real Terms'!K29</f>
        <v>293.80550102104854</v>
      </c>
      <c r="L9" s="16">
        <f>Nominal!L9*$AX$29/'Real Terms'!L29</f>
        <v>688.31971195865469</v>
      </c>
      <c r="M9" s="16">
        <f>Nominal!M9*$AX$29/'Real Terms'!M29</f>
        <v>822.11474706373167</v>
      </c>
      <c r="N9" s="16">
        <f>Nominal!N9*$AX$29/'Real Terms'!N29</f>
        <v>918.38156342825687</v>
      </c>
      <c r="O9" s="16">
        <f>Nominal!O9*$AX$29/'Real Terms'!O29</f>
        <v>901.29446219508998</v>
      </c>
      <c r="P9" s="16">
        <f>Nominal!P9*$AX$29/'Real Terms'!P29</f>
        <v>937.03477634451406</v>
      </c>
      <c r="Q9" s="16">
        <f>Nominal!Q9*$AX$29/'Real Terms'!Q29</f>
        <v>1014.3229756668676</v>
      </c>
      <c r="R9" s="16">
        <f>Nominal!R9*$AX$29/'Real Terms'!R29</f>
        <v>1097.5415542126314</v>
      </c>
      <c r="S9" s="16">
        <f>Nominal!S9*$AX$29/'Real Terms'!S29</f>
        <v>1222.6033337163369</v>
      </c>
      <c r="T9" s="16">
        <f>Nominal!T9*$AX$29/'Real Terms'!T29</f>
        <v>1243.3390416769901</v>
      </c>
      <c r="U9" s="16">
        <f>Nominal!U9*$AX$29/'Real Terms'!U29</f>
        <v>1304.9806673728492</v>
      </c>
      <c r="V9" s="16">
        <f>Nominal!V9*$AX$29/'Real Terms'!V29</f>
        <v>1350.8598341042584</v>
      </c>
      <c r="W9" s="16">
        <f>Nominal!W9*$AX$29/'Real Terms'!W29</f>
        <v>1566.0275160119525</v>
      </c>
      <c r="X9" s="16">
        <f>Nominal!X9*$AX$29/'Real Terms'!X29</f>
        <v>1551.1172279689088</v>
      </c>
      <c r="Y9" s="16">
        <f>Nominal!Y9*$AX$29/'Real Terms'!Y29</f>
        <v>1628.0801884967555</v>
      </c>
      <c r="Z9" s="16">
        <f>Nominal!Z9*$AX$29/'Real Terms'!Z29</f>
        <v>1644.5414509049886</v>
      </c>
      <c r="AA9" s="16">
        <f>Nominal!AA9*$AX$29/'Real Terms'!AA29</f>
        <v>1829.316806875149</v>
      </c>
      <c r="AB9" s="16">
        <f>Nominal!AB9*$AX$29/'Real Terms'!AB29</f>
        <v>1610.7938872151165</v>
      </c>
      <c r="AC9" s="16">
        <f>Nominal!AC9*$AX$29/'Real Terms'!AC29</f>
        <v>1719.6728973711574</v>
      </c>
      <c r="AD9" s="16">
        <f>Nominal!AD9*$AX$29/'Real Terms'!AD29</f>
        <v>1800.0673836630015</v>
      </c>
      <c r="AE9" s="16">
        <f>Nominal!AE9*$AX$29/'Real Terms'!AE29</f>
        <v>1795.1382839356459</v>
      </c>
      <c r="AF9" s="16">
        <f>Nominal!AF9*$AX$29/'Real Terms'!AF29</f>
        <v>1837.227838323028</v>
      </c>
      <c r="AG9" s="16">
        <f>Nominal!AG9*$AX$29/'Real Terms'!AG29</f>
        <v>1821.5212239295365</v>
      </c>
      <c r="AH9" s="16">
        <f>Nominal!AH9*$AX$29/'Real Terms'!AH29</f>
        <v>1418.8111380438368</v>
      </c>
      <c r="AI9" s="16">
        <f>Nominal!AI9*$AX$29/'Real Terms'!AI29</f>
        <v>1402.1862948464923</v>
      </c>
      <c r="AJ9" s="16">
        <f>Nominal!AJ9*$AX$29/'Real Terms'!AJ29</f>
        <v>1524.9157028391364</v>
      </c>
      <c r="AK9" s="16">
        <f>Nominal!AK9*$AX$29/'Real Terms'!AK29</f>
        <v>1606.4458683114458</v>
      </c>
      <c r="AL9" s="16">
        <f>Nominal!AL9*$AX$29/'Real Terms'!AL29</f>
        <v>1704.0007495325326</v>
      </c>
      <c r="AM9" s="16">
        <f>Nominal!AM9*$AX$29/'Real Terms'!AM29</f>
        <v>1696.8770469620531</v>
      </c>
      <c r="AN9" s="16">
        <f>Nominal!AN9*$AX$29/'Real Terms'!AN29</f>
        <v>1798.6168696622763</v>
      </c>
      <c r="AO9" s="16">
        <f>Nominal!AO9*$AX$29/'Real Terms'!AO29</f>
        <v>1770.0841443582915</v>
      </c>
      <c r="AP9" s="16">
        <f>Nominal!AP9*$AX$29/'Real Terms'!AP29</f>
        <v>1807.7945331585227</v>
      </c>
      <c r="AQ9" s="16">
        <f>Nominal!AQ9*$AX$29/'Real Terms'!AQ29</f>
        <v>1945.1403966579546</v>
      </c>
      <c r="AR9" s="16">
        <f>Nominal!AR9*$AX$29/'Real Terms'!AR29</f>
        <v>2097.7266478693791</v>
      </c>
      <c r="AS9" s="16">
        <f>Nominal!AS9*$AX$29/'Real Terms'!AS29</f>
        <v>2089.573588109331</v>
      </c>
      <c r="AT9" s="16">
        <f>Nominal!AT9*$AX$29/'Real Terms'!AT29</f>
        <v>2299.1059404943539</v>
      </c>
      <c r="AU9" s="16">
        <f>Nominal!AU9*$AX$29/'Real Terms'!AU29</f>
        <v>2622.3532949447094</v>
      </c>
      <c r="AV9" s="16">
        <f>Nominal!AV9*$AX$29/'Real Terms'!AV29</f>
        <v>2665.883490339158</v>
      </c>
      <c r="AW9" s="16">
        <f>Nominal!AW9*$AX$29/'Real Terms'!AW29</f>
        <v>2251.1348483260531</v>
      </c>
      <c r="AX9" s="16">
        <f>Nominal!AX9*$AX$29/'Real Terms'!AX29</f>
        <v>2143.09</v>
      </c>
      <c r="AY9" s="16">
        <f>Nominal!AY9*$AX$29/'Real Terms'!AY29</f>
        <v>2113.4875904071528</v>
      </c>
    </row>
    <row r="10" spans="2:51" x14ac:dyDescent="0.25">
      <c r="B10" s="4" t="s">
        <v>95</v>
      </c>
      <c r="C10" s="16">
        <f>Nominal!C10*$AX$29/'Real Terms'!C29</f>
        <v>204.48469353911653</v>
      </c>
      <c r="D10" s="16">
        <f>Nominal!D10*$AX$29/'Real Terms'!D29</f>
        <v>175.04966951593283</v>
      </c>
      <c r="E10" s="16">
        <f>Nominal!E10*$AX$29/'Real Terms'!E29</f>
        <v>181.63917539188313</v>
      </c>
      <c r="F10" s="16">
        <f>Nominal!F10*$AX$29/'Real Terms'!F29</f>
        <v>191.09289858201055</v>
      </c>
      <c r="G10" s="16">
        <f>Nominal!G10*$AX$29/'Real Terms'!G29</f>
        <v>198.94416152593379</v>
      </c>
      <c r="H10" s="16">
        <f>Nominal!H10*$AX$29/'Real Terms'!H29</f>
        <v>212.95775697478987</v>
      </c>
      <c r="I10" s="16">
        <f>Nominal!I10*$AX$29/'Real Terms'!I29</f>
        <v>147.72560723909305</v>
      </c>
      <c r="J10" s="16">
        <f>Nominal!J10*$AX$29/'Real Terms'!J29</f>
        <v>203.96775340894769</v>
      </c>
      <c r="K10" s="16">
        <f>Nominal!K10*$AX$29/'Real Terms'!K29</f>
        <v>232.80772826329886</v>
      </c>
      <c r="L10" s="16">
        <f>Nominal!L10*$AX$29/'Real Terms'!L29</f>
        <v>292.77798624522501</v>
      </c>
      <c r="M10" s="16">
        <f>Nominal!M10*$AX$29/'Real Terms'!M29</f>
        <v>147.19821568982877</v>
      </c>
      <c r="N10" s="16">
        <f>Nominal!N10*$AX$29/'Real Terms'!N29</f>
        <v>217.8115171165222</v>
      </c>
      <c r="O10" s="16">
        <f>Nominal!O10*$AX$29/'Real Terms'!O29</f>
        <v>228.77448000000001</v>
      </c>
      <c r="P10" s="16">
        <f>Nominal!P10*$AX$29/'Real Terms'!P29</f>
        <v>131.91299672910571</v>
      </c>
      <c r="Q10" s="16">
        <f>Nominal!Q10*$AX$29/'Real Terms'!Q29</f>
        <v>205.58982870196598</v>
      </c>
      <c r="R10" s="16">
        <f>Nominal!R10*$AX$29/'Real Terms'!R29</f>
        <v>230.48694394385961</v>
      </c>
      <c r="S10" s="16">
        <f>Nominal!S10*$AX$29/'Real Terms'!S29</f>
        <v>291.09224509499109</v>
      </c>
      <c r="T10" s="16">
        <f>Nominal!T10*$AX$29/'Real Terms'!T29</f>
        <v>336.53682139730734</v>
      </c>
      <c r="U10" s="16">
        <f>Nominal!U10*$AX$29/'Real Terms'!U29</f>
        <v>356.7365032953993</v>
      </c>
      <c r="V10" s="16">
        <f>Nominal!V10*$AX$29/'Real Terms'!V29</f>
        <v>377.13835362240405</v>
      </c>
      <c r="W10" s="16">
        <f>Nominal!W10*$AX$29/'Real Terms'!W29</f>
        <v>377.35511675528073</v>
      </c>
      <c r="X10" s="16">
        <f>Nominal!X10*$AX$29/'Real Terms'!X29</f>
        <v>352.68257792348828</v>
      </c>
      <c r="Y10" s="16">
        <f>Nominal!Y10*$AX$29/'Real Terms'!Y29</f>
        <v>332.47093783509723</v>
      </c>
      <c r="Z10" s="16">
        <f>Nominal!Z10*$AX$29/'Real Terms'!Z29</f>
        <v>442.88320323914695</v>
      </c>
      <c r="AA10" s="16">
        <f>Nominal!AA10*$AX$29/'Real Terms'!AA29</f>
        <v>290.4412602178661</v>
      </c>
      <c r="AB10" s="16">
        <f>Nominal!AB10*$AX$29/'Real Terms'!AB29</f>
        <v>204.31540195505926</v>
      </c>
      <c r="AC10" s="16">
        <f>Nominal!AC10*$AX$29/'Real Terms'!AC29</f>
        <v>249.06769558509293</v>
      </c>
      <c r="AD10" s="16">
        <f>Nominal!AD10*$AX$29/'Real Terms'!AD29</f>
        <v>410.04430190509942</v>
      </c>
      <c r="AE10" s="16">
        <f>Nominal!AE10*$AX$29/'Real Terms'!AE29</f>
        <v>607.43768384056045</v>
      </c>
      <c r="AF10" s="16">
        <f>Nominal!AF10*$AX$29/'Real Terms'!AF29</f>
        <v>716.02063814309406</v>
      </c>
      <c r="AG10" s="16">
        <f>Nominal!AG10*$AX$29/'Real Terms'!AG29</f>
        <v>532.26043694831287</v>
      </c>
      <c r="AH10" s="16">
        <f>Nominal!AH10*$AX$29/'Real Terms'!AH29</f>
        <v>240.57982661279519</v>
      </c>
      <c r="AI10" s="16">
        <f>Nominal!AI10*$AX$29/'Real Terms'!AI29</f>
        <v>183.3796594877474</v>
      </c>
      <c r="AJ10" s="16">
        <f>Nominal!AJ10*$AX$29/'Real Terms'!AJ29</f>
        <v>330.34511525719279</v>
      </c>
      <c r="AK10" s="16">
        <f>Nominal!AK10*$AX$29/'Real Terms'!AK29</f>
        <v>392.4382608204707</v>
      </c>
      <c r="AL10" s="16">
        <f>Nominal!AL10*$AX$29/'Real Terms'!AL29</f>
        <v>366.91836592400085</v>
      </c>
      <c r="AM10" s="16">
        <f>Nominal!AM10*$AX$29/'Real Terms'!AM29</f>
        <v>266.09633770409675</v>
      </c>
      <c r="AN10" s="16">
        <f>Nominal!AN10*$AX$29/'Real Terms'!AN29</f>
        <v>341.67947550126837</v>
      </c>
      <c r="AO10" s="16">
        <f>Nominal!AO10*$AX$29/'Real Terms'!AO29</f>
        <v>158.04671336914279</v>
      </c>
      <c r="AP10" s="16">
        <f>Nominal!AP10*$AX$29/'Real Terms'!AP29</f>
        <v>91.915098303562175</v>
      </c>
      <c r="AQ10" s="16">
        <f>Nominal!AQ10*$AX$29/'Real Terms'!AQ29</f>
        <v>136.50557359034758</v>
      </c>
      <c r="AR10" s="16">
        <f>Nominal!AR10*$AX$29/'Real Terms'!AR29</f>
        <v>154.06748346791849</v>
      </c>
      <c r="AS10" s="16">
        <f>Nominal!AS10*$AX$29/'Real Terms'!AS29</f>
        <v>78.054879584201032</v>
      </c>
      <c r="AT10" s="16">
        <f>Nominal!AT10*$AX$29/'Real Terms'!AT29</f>
        <v>180.75529609369505</v>
      </c>
      <c r="AU10" s="16">
        <f>Nominal!AU10*$AX$29/'Real Terms'!AU29</f>
        <v>387.44943208948513</v>
      </c>
      <c r="AV10" s="16">
        <f>Nominal!AV10*$AX$29/'Real Terms'!AV29</f>
        <v>465.60327097657631</v>
      </c>
      <c r="AW10" s="16">
        <f>Nominal!AW10*$AX$29/'Real Terms'!AW29</f>
        <v>643.71238836517773</v>
      </c>
      <c r="AX10" s="16">
        <f>Nominal!AX10*$AX$29/'Real Terms'!AX29</f>
        <v>782.5</v>
      </c>
      <c r="AY10" s="16">
        <f>Nominal!AY10*$AX$29/'Real Terms'!AY29</f>
        <v>245.86530076241701</v>
      </c>
    </row>
    <row r="11" spans="2:51" x14ac:dyDescent="0.25">
      <c r="B11" s="4" t="s">
        <v>96</v>
      </c>
      <c r="C11" s="16">
        <f>Nominal!C11*$AX$29/'Real Terms'!C29</f>
        <v>263.34227551889296</v>
      </c>
      <c r="D11" s="16">
        <f>Nominal!D11*$AX$29/'Real Terms'!D29</f>
        <v>271.19319743614693</v>
      </c>
      <c r="E11" s="16">
        <f>Nominal!E11*$AX$29/'Real Terms'!E29</f>
        <v>355.91780903585988</v>
      </c>
      <c r="F11" s="16">
        <f>Nominal!F11*$AX$29/'Real Terms'!F29</f>
        <v>403.40163157671952</v>
      </c>
      <c r="G11" s="16">
        <f>Nominal!G11*$AX$29/'Real Terms'!G29</f>
        <v>447.86313422552661</v>
      </c>
      <c r="H11" s="16">
        <f>Nominal!H11*$AX$29/'Real Terms'!H29</f>
        <v>398.22734830999065</v>
      </c>
      <c r="I11" s="16">
        <f>Nominal!I11*$AX$29/'Real Terms'!I29</f>
        <v>439.99965846607182</v>
      </c>
      <c r="J11" s="16">
        <f>Nominal!J11*$AX$29/'Real Terms'!J29</f>
        <v>455.40464973534972</v>
      </c>
      <c r="K11" s="16">
        <f>Nominal!K11*$AX$29/'Real Terms'!K29</f>
        <v>403.28105011863749</v>
      </c>
      <c r="L11" s="16">
        <f>Nominal!L11*$AX$29/'Real Terms'!L29</f>
        <v>208.93456398172418</v>
      </c>
      <c r="M11" s="16">
        <f>Nominal!M11*$AX$29/'Real Terms'!M29</f>
        <v>253.55755918860592</v>
      </c>
      <c r="N11" s="16">
        <f>Nominal!N11*$AX$29/'Real Terms'!N29</f>
        <v>229.08920620718115</v>
      </c>
      <c r="O11" s="16">
        <f>Nominal!O11*$AX$29/'Real Terms'!O29</f>
        <v>236.05039148483658</v>
      </c>
      <c r="P11" s="16">
        <f>Nominal!P11*$AX$29/'Real Terms'!P29</f>
        <v>249.18560366419808</v>
      </c>
      <c r="Q11" s="16">
        <f>Nominal!Q11*$AX$29/'Real Terms'!Q29</f>
        <v>240.8487653141961</v>
      </c>
      <c r="R11" s="16">
        <f>Nominal!R11*$AX$29/'Real Terms'!R29</f>
        <v>278.52066566081868</v>
      </c>
      <c r="S11" s="16">
        <f>Nominal!S11*$AX$29/'Real Terms'!S29</f>
        <v>306.92725267080743</v>
      </c>
      <c r="T11" s="16">
        <f>Nominal!T11*$AX$29/'Real Terms'!T29</f>
        <v>271.05679681533599</v>
      </c>
      <c r="U11" s="16">
        <f>Nominal!U11*$AX$29/'Real Terms'!U29</f>
        <v>294.22381391294965</v>
      </c>
      <c r="V11" s="16">
        <f>Nominal!V11*$AX$29/'Real Terms'!V29</f>
        <v>363.18008689112645</v>
      </c>
      <c r="W11" s="16">
        <f>Nominal!W11*$AX$29/'Real Terms'!W29</f>
        <v>361.33442062235957</v>
      </c>
      <c r="X11" s="16">
        <f>Nominal!X11*$AX$29/'Real Terms'!X29</f>
        <v>256.52455640433504</v>
      </c>
      <c r="Y11" s="16">
        <f>Nominal!Y11*$AX$29/'Real Terms'!Y29</f>
        <v>365.08833403849371</v>
      </c>
      <c r="Z11" s="16">
        <f>Nominal!Z11*$AX$29/'Real Terms'!Z29</f>
        <v>659.78245677627569</v>
      </c>
      <c r="AA11" s="16">
        <f>Nominal!AA11*$AX$29/'Real Terms'!AA29</f>
        <v>430.70976701138198</v>
      </c>
      <c r="AB11" s="16">
        <f>Nominal!AB11*$AX$29/'Real Terms'!AB29</f>
        <v>468.36530741223982</v>
      </c>
      <c r="AC11" s="16">
        <f>Nominal!AC11*$AX$29/'Real Terms'!AC29</f>
        <v>562.65565723690258</v>
      </c>
      <c r="AD11" s="16">
        <f>Nominal!AD11*$AX$29/'Real Terms'!AD29</f>
        <v>707.74767127775408</v>
      </c>
      <c r="AE11" s="16">
        <f>Nominal!AE11*$AX$29/'Real Terms'!AE29</f>
        <v>865.33813113897941</v>
      </c>
      <c r="AF11" s="16">
        <f>Nominal!AF11*$AX$29/'Real Terms'!AF29</f>
        <v>757.43798092165116</v>
      </c>
      <c r="AG11" s="16">
        <f>Nominal!AG11*$AX$29/'Real Terms'!AG29</f>
        <v>939.54488459779657</v>
      </c>
      <c r="AH11" s="16">
        <f>Nominal!AH11*$AX$29/'Real Terms'!AH29</f>
        <v>651.61121496991757</v>
      </c>
      <c r="AI11" s="16">
        <f>Nominal!AI11*$AX$29/'Real Terms'!AI29</f>
        <v>572.71503156652409</v>
      </c>
      <c r="AJ11" s="16">
        <f>Nominal!AJ11*$AX$29/'Real Terms'!AJ29</f>
        <v>609.14323485381112</v>
      </c>
      <c r="AK11" s="16">
        <f>Nominal!AK11*$AX$29/'Real Terms'!AK29</f>
        <v>637.29263951262897</v>
      </c>
      <c r="AL11" s="16">
        <f>Nominal!AL11*$AX$29/'Real Terms'!AL29</f>
        <v>602.00977403099535</v>
      </c>
      <c r="AM11" s="16">
        <f>Nominal!AM11*$AX$29/'Real Terms'!AM29</f>
        <v>753.30520297687826</v>
      </c>
      <c r="AN11" s="16">
        <f>Nominal!AN11*$AX$29/'Real Terms'!AN29</f>
        <v>573.94096572413446</v>
      </c>
      <c r="AO11" s="16">
        <f>Nominal!AO11*$AX$29/'Real Terms'!AO29</f>
        <v>373.10068041782188</v>
      </c>
      <c r="AP11" s="16">
        <f>Nominal!AP11*$AX$29/'Real Terms'!AP29</f>
        <v>447.26777180194927</v>
      </c>
      <c r="AQ11" s="16">
        <f>Nominal!AQ11*$AX$29/'Real Terms'!AQ29</f>
        <v>631.4101367582947</v>
      </c>
      <c r="AR11" s="16">
        <f>Nominal!AR11*$AX$29/'Real Terms'!AR29</f>
        <v>532.21031341279331</v>
      </c>
      <c r="AS11" s="16">
        <f>Nominal!AS11*$AX$29/'Real Terms'!AS29</f>
        <v>543.54355229441262</v>
      </c>
      <c r="AT11" s="16">
        <f>Nominal!AT11*$AX$29/'Real Terms'!AT29</f>
        <v>576.31598413841448</v>
      </c>
      <c r="AU11" s="16">
        <f>Nominal!AU11*$AX$29/'Real Terms'!AU29</f>
        <v>725.77762184369396</v>
      </c>
      <c r="AV11" s="16">
        <f>Nominal!AV11*$AX$29/'Real Terms'!AV29</f>
        <v>1052.152090766913</v>
      </c>
      <c r="AW11" s="16">
        <f>Nominal!AW11*$AX$29/'Real Terms'!AW29</f>
        <v>1347.6393666032577</v>
      </c>
      <c r="AX11" s="16">
        <f>Nominal!AX11*$AX$29/'Real Terms'!AX29</f>
        <v>1285.7839538000003</v>
      </c>
      <c r="AY11" s="16">
        <f>Nominal!AY11*$AX$29/'Real Terms'!AY29</f>
        <v>1229.0294732629736</v>
      </c>
    </row>
    <row r="12" spans="2:51" x14ac:dyDescent="0.25">
      <c r="B12" s="4" t="s">
        <v>97</v>
      </c>
      <c r="C12" s="16">
        <f>Nominal!C12*$AX$29/'Real Terms'!C29</f>
        <v>96.646767307078221</v>
      </c>
      <c r="D12" s="16">
        <f>Nominal!D12*$AX$29/'Real Terms'!D29</f>
        <v>92.874128576988554</v>
      </c>
      <c r="E12" s="16">
        <f>Nominal!E12*$AX$29/'Real Terms'!E29</f>
        <v>105.22135959201199</v>
      </c>
      <c r="F12" s="16">
        <f>Nominal!F12*$AX$29/'Real Terms'!F29</f>
        <v>38.954384761904755</v>
      </c>
      <c r="G12" s="16">
        <f>Nominal!G12*$AX$29/'Real Terms'!G29</f>
        <v>33.117424503451943</v>
      </c>
      <c r="H12" s="16">
        <f>Nominal!H12*$AX$29/'Real Terms'!H29</f>
        <v>36.103037721755364</v>
      </c>
      <c r="I12" s="16">
        <f>Nominal!I12*$AX$29/'Real Terms'!I29</f>
        <v>38.831301740198086</v>
      </c>
      <c r="J12" s="16">
        <f>Nominal!J12*$AX$29/'Real Terms'!J29</f>
        <v>40.774930620667924</v>
      </c>
      <c r="K12" s="16">
        <f>Nominal!K12*$AX$29/'Real Terms'!K29</f>
        <v>47.047753438959042</v>
      </c>
      <c r="L12" s="16">
        <f>Nominal!L12*$AX$29/'Real Terms'!L29</f>
        <v>46.813862584076084</v>
      </c>
      <c r="M12" s="16">
        <f>Nominal!M12*$AX$29/'Real Terms'!M29</f>
        <v>34.220725878290892</v>
      </c>
      <c r="N12" s="16">
        <f>Nominal!N12*$AX$29/'Real Terms'!N29</f>
        <v>15.206521243637363</v>
      </c>
      <c r="O12" s="16">
        <f>Nominal!O12*$AX$29/'Real Terms'!O29</f>
        <v>17.122294622554811</v>
      </c>
      <c r="P12" s="16">
        <f>Nominal!P12*$AX$29/'Real Terms'!P29</f>
        <v>12.113320891156883</v>
      </c>
      <c r="Q12" s="16">
        <f>Nominal!Q12*$AX$29/'Real Terms'!Q29</f>
        <v>45.933331448558668</v>
      </c>
      <c r="R12" s="16">
        <f>Nominal!R12*$AX$29/'Real Terms'!R29</f>
        <v>45.476174654970755</v>
      </c>
      <c r="S12" s="16">
        <f>Nominal!S12*$AX$29/'Real Terms'!S29</f>
        <v>52.258284355803745</v>
      </c>
      <c r="T12" s="16">
        <f>Nominal!T12*$AX$29/'Real Terms'!T29</f>
        <v>54.226569589450939</v>
      </c>
      <c r="U12" s="16">
        <f>Nominal!U12*$AX$29/'Real Terms'!U29</f>
        <v>54.971600101396895</v>
      </c>
      <c r="V12" s="16">
        <f>Nominal!V12*$AX$29/'Real Terms'!V29</f>
        <v>54.57409541430669</v>
      </c>
      <c r="W12" s="16">
        <f>Nominal!W12*$AX$29/'Real Terms'!W29</f>
        <v>58.873185347758877</v>
      </c>
      <c r="X12" s="16">
        <f>Nominal!X12*$AX$29/'Real Terms'!X29</f>
        <v>68.988030039501652</v>
      </c>
      <c r="Y12" s="16">
        <f>Nominal!Y12*$AX$29/'Real Terms'!Y29</f>
        <v>60.837607635737143</v>
      </c>
      <c r="Z12" s="16">
        <f>Nominal!Z12*$AX$29/'Real Terms'!Z29</f>
        <v>60.963150000571211</v>
      </c>
      <c r="AA12" s="16">
        <f>Nominal!AA12*$AX$29/'Real Terms'!AA29</f>
        <v>55.092789728374171</v>
      </c>
      <c r="AB12" s="16">
        <f>Nominal!AB12*$AX$29/'Real Terms'!AB29</f>
        <v>67.050056645038012</v>
      </c>
      <c r="AC12" s="16">
        <f>Nominal!AC12*$AX$29/'Real Terms'!AC29</f>
        <v>73.218013823631026</v>
      </c>
      <c r="AD12" s="16">
        <f>Nominal!AD12*$AX$29/'Real Terms'!AD29</f>
        <v>73.36934870774958</v>
      </c>
      <c r="AE12" s="16">
        <f>Nominal!AE12*$AX$29/'Real Terms'!AE29</f>
        <v>78.214787639991513</v>
      </c>
      <c r="AF12" s="16">
        <f>Nominal!AF12*$AX$29/'Real Terms'!AF29</f>
        <v>76.215459777967922</v>
      </c>
      <c r="AG12" s="16">
        <f>Nominal!AG12*$AX$29/'Real Terms'!AG29</f>
        <v>76.06533871856162</v>
      </c>
      <c r="AH12" s="16">
        <f>Nominal!AH12*$AX$29/'Real Terms'!AH29</f>
        <v>74.15973921837498</v>
      </c>
      <c r="AI12" s="16">
        <f>Nominal!AI12*$AX$29/'Real Terms'!AI29</f>
        <v>73.683897240277219</v>
      </c>
      <c r="AJ12" s="16">
        <f>Nominal!AJ12*$AX$29/'Real Terms'!AJ29</f>
        <v>71.508406468972396</v>
      </c>
      <c r="AK12" s="16">
        <f>Nominal!AK12*$AX$29/'Real Terms'!AK29</f>
        <v>69.251107480476747</v>
      </c>
      <c r="AL12" s="16">
        <f>Nominal!AL12*$AX$29/'Real Terms'!AL29</f>
        <v>68.659873863024117</v>
      </c>
      <c r="AM12" s="16">
        <f>Nominal!AM12*$AX$29/'Real Terms'!AM29</f>
        <v>69.862006248571916</v>
      </c>
      <c r="AN12" s="16">
        <f>Nominal!AN12*$AX$29/'Real Terms'!AN29</f>
        <v>75.048654933284496</v>
      </c>
      <c r="AO12" s="16">
        <f>Nominal!AO12*$AX$29/'Real Terms'!AO29</f>
        <v>73.106220101600542</v>
      </c>
      <c r="AP12" s="16">
        <f>Nominal!AP12*$AX$29/'Real Terms'!AP29</f>
        <v>69.787389452704602</v>
      </c>
      <c r="AQ12" s="16">
        <f>Nominal!AQ12*$AX$29/'Real Terms'!AQ29</f>
        <v>78.155712671310425</v>
      </c>
      <c r="AR12" s="16">
        <f>Nominal!AR12*$AX$29/'Real Terms'!AR29</f>
        <v>69.506014528686364</v>
      </c>
      <c r="AS12" s="16">
        <f>Nominal!AS12*$AX$29/'Real Terms'!AS29</f>
        <v>62.369800933578354</v>
      </c>
      <c r="AT12" s="16">
        <f>Nominal!AT12*$AX$29/'Real Terms'!AT29</f>
        <v>26.322414528006362</v>
      </c>
      <c r="AU12" s="16">
        <f>Nominal!AU12*$AX$29/'Real Terms'!AU29</f>
        <v>63.880147715829622</v>
      </c>
      <c r="AV12" s="16">
        <f>Nominal!AV12*$AX$29/'Real Terms'!AV29</f>
        <v>67.580766659326741</v>
      </c>
      <c r="AW12" s="16">
        <f>Nominal!AW12*$AX$29/'Real Terms'!AW29</f>
        <v>72.638722898503374</v>
      </c>
      <c r="AX12" s="16">
        <f>Nominal!AX12*$AX$29/'Real Terms'!AX29</f>
        <v>70.140000000000015</v>
      </c>
      <c r="AY12" s="16">
        <f>Nominal!AY12*$AX$29/'Real Terms'!AY29</f>
        <v>58.341974679561126</v>
      </c>
    </row>
    <row r="13" spans="2:51" x14ac:dyDescent="0.25">
      <c r="B13" s="4" t="s">
        <v>98</v>
      </c>
      <c r="C13" s="16">
        <f>Nominal!C13*$AX$29/'Real Terms'!C29</f>
        <v>313.48942237892498</v>
      </c>
      <c r="D13" s="16">
        <f>Nominal!D13*$AX$29/'Real Terms'!D29</f>
        <v>380.24273723181705</v>
      </c>
      <c r="E13" s="16">
        <f>Nominal!E13*$AX$29/'Real Terms'!E29</f>
        <v>484.64132111659853</v>
      </c>
      <c r="F13" s="16">
        <f>Nominal!F13*$AX$29/'Real Terms'!F29</f>
        <v>581.05123259259256</v>
      </c>
      <c r="G13" s="16">
        <f>Nominal!G13*$AX$29/'Real Terms'!G29</f>
        <v>800.99416758364316</v>
      </c>
      <c r="H13" s="16">
        <f>Nominal!H13*$AX$29/'Real Terms'!H29</f>
        <v>822.55698252100831</v>
      </c>
      <c r="I13" s="16">
        <f>Nominal!I13*$AX$29/'Real Terms'!I29</f>
        <v>831.07474804616527</v>
      </c>
      <c r="J13" s="16">
        <f>Nominal!J13*$AX$29/'Real Terms'!J29</f>
        <v>903.45137209199743</v>
      </c>
      <c r="K13" s="16">
        <f>Nominal!K13*$AX$29/'Real Terms'!K29</f>
        <v>1024.1386253991579</v>
      </c>
      <c r="L13" s="16">
        <f>Nominal!L13*$AX$29/'Real Terms'!L29</f>
        <v>923.6941697790428</v>
      </c>
      <c r="M13" s="16">
        <f>Nominal!M13*$AX$29/'Real Terms'!M29</f>
        <v>899.73603127319814</v>
      </c>
      <c r="N13" s="16">
        <f>Nominal!N13*$AX$29/'Real Terms'!N29</f>
        <v>964.39191219975226</v>
      </c>
      <c r="O13" s="16">
        <f>Nominal!O13*$AX$29/'Real Terms'!O29</f>
        <v>941.59355088354994</v>
      </c>
      <c r="P13" s="16">
        <f>Nominal!P13*$AX$29/'Real Terms'!P29</f>
        <v>878.04610693135828</v>
      </c>
      <c r="Q13" s="16">
        <f>Nominal!Q13*$AX$29/'Real Terms'!Q29</f>
        <v>860.18073162465316</v>
      </c>
      <c r="R13" s="16">
        <f>Nominal!R13*$AX$29/'Real Terms'!R29</f>
        <v>835.71139162339182</v>
      </c>
      <c r="S13" s="16">
        <f>Nominal!S13*$AX$29/'Real Terms'!S29</f>
        <v>808.95615601572729</v>
      </c>
      <c r="T13" s="16">
        <f>Nominal!T13*$AX$29/'Real Terms'!T29</f>
        <v>775.84829745692275</v>
      </c>
      <c r="U13" s="16">
        <f>Nominal!U13*$AX$29/'Real Terms'!U29</f>
        <v>737.85250302572661</v>
      </c>
      <c r="V13" s="16">
        <f>Nominal!V13*$AX$29/'Real Terms'!V29</f>
        <v>725.54832112439681</v>
      </c>
      <c r="W13" s="16">
        <f>Nominal!W13*$AX$29/'Real Terms'!W29</f>
        <v>804.76913848943832</v>
      </c>
      <c r="X13" s="16">
        <f>Nominal!X13*$AX$29/'Real Terms'!X29</f>
        <v>844.74855088422942</v>
      </c>
      <c r="Y13" s="16">
        <f>Nominal!Y13*$AX$29/'Real Terms'!Y29</f>
        <v>770.70610645316276</v>
      </c>
      <c r="Z13" s="16">
        <f>Nominal!Z13*$AX$29/'Real Terms'!Z29</f>
        <v>822.98283248495818</v>
      </c>
      <c r="AA13" s="16">
        <f>Nominal!AA13*$AX$29/'Real Terms'!AA29</f>
        <v>843.71386724521471</v>
      </c>
      <c r="AB13" s="16">
        <f>Nominal!AB13*$AX$29/'Real Terms'!AB29</f>
        <v>835.13082564399951</v>
      </c>
      <c r="AC13" s="16">
        <f>Nominal!AC13*$AX$29/'Real Terms'!AC29</f>
        <v>826.88470097219681</v>
      </c>
      <c r="AD13" s="16">
        <f>Nominal!AD13*$AX$29/'Real Terms'!AD29</f>
        <v>907.12628488003486</v>
      </c>
      <c r="AE13" s="16">
        <f>Nominal!AE13*$AX$29/'Real Terms'!AE29</f>
        <v>942.63501488258771</v>
      </c>
      <c r="AF13" s="16">
        <f>Nominal!AF13*$AX$29/'Real Terms'!AF29</f>
        <v>937.34211097932678</v>
      </c>
      <c r="AG13" s="16">
        <f>Nominal!AG13*$AX$29/'Real Terms'!AG29</f>
        <v>992.7150932776276</v>
      </c>
      <c r="AH13" s="16">
        <f>Nominal!AH13*$AX$29/'Real Terms'!AH29</f>
        <v>1025.1661931391766</v>
      </c>
      <c r="AI13" s="16">
        <f>Nominal!AI13*$AX$29/'Real Terms'!AI29</f>
        <v>947.42428905212478</v>
      </c>
      <c r="AJ13" s="16">
        <f>Nominal!AJ13*$AX$29/'Real Terms'!AJ29</f>
        <v>930.86518809376412</v>
      </c>
      <c r="AK13" s="16">
        <f>Nominal!AK13*$AX$29/'Real Terms'!AK29</f>
        <v>925.19869776338601</v>
      </c>
      <c r="AL13" s="16">
        <f>Nominal!AL13*$AX$29/'Real Terms'!AL29</f>
        <v>867.5861661331727</v>
      </c>
      <c r="AM13" s="16">
        <f>Nominal!AM13*$AX$29/'Real Terms'!AM29</f>
        <v>863.82833144531435</v>
      </c>
      <c r="AN13" s="16">
        <f>Nominal!AN13*$AX$29/'Real Terms'!AN29</f>
        <v>943.14275654082928</v>
      </c>
      <c r="AO13" s="16">
        <f>Nominal!AO13*$AX$29/'Real Terms'!AO29</f>
        <v>1027.2854955800572</v>
      </c>
      <c r="AP13" s="16">
        <f>Nominal!AP13*$AX$29/'Real Terms'!AP29</f>
        <v>966.67973044900202</v>
      </c>
      <c r="AQ13" s="16">
        <f>Nominal!AQ13*$AX$29/'Real Terms'!AQ29</f>
        <v>1028.1243082387955</v>
      </c>
      <c r="AR13" s="16">
        <f>Nominal!AR13*$AX$29/'Real Terms'!AR29</f>
        <v>1187.1225802715348</v>
      </c>
      <c r="AS13" s="16">
        <f>Nominal!AS13*$AX$29/'Real Terms'!AS29</f>
        <v>1223.3126301922646</v>
      </c>
      <c r="AT13" s="16">
        <f>Nominal!AT13*$AX$29/'Real Terms'!AT29</f>
        <v>1160.3596496061521</v>
      </c>
      <c r="AU13" s="16">
        <f>Nominal!AU13*$AX$29/'Real Terms'!AU29</f>
        <v>1031.8840792403589</v>
      </c>
      <c r="AV13" s="16">
        <f>Nominal!AV13*$AX$29/'Real Terms'!AV29</f>
        <v>1419.3692555073965</v>
      </c>
      <c r="AW13" s="16">
        <f>Nominal!AW13*$AX$29/'Real Terms'!AW29</f>
        <v>1936.9074893253328</v>
      </c>
      <c r="AX13" s="16">
        <f>Nominal!AX13*$AX$29/'Real Terms'!AX29</f>
        <v>2083.7703000000001</v>
      </c>
      <c r="AY13" s="16">
        <f>Nominal!AY13*$AX$29/'Real Terms'!AY29</f>
        <v>2165.8576751168907</v>
      </c>
    </row>
    <row r="14" spans="2:51" x14ac:dyDescent="0.25">
      <c r="B14" s="4" t="s">
        <v>99</v>
      </c>
      <c r="C14" s="16">
        <f>Nominal!C14*'Real Terms'!$AX$29/'Real Terms'!C29</f>
        <v>55.981159898882382</v>
      </c>
      <c r="D14" s="16">
        <f>Nominal!D14*'Real Terms'!$AX$29/'Real Terms'!D29</f>
        <v>63.834442495743133</v>
      </c>
      <c r="E14" s="16">
        <f>Nominal!E14*'Real Terms'!$AX$29/'Real Terms'!E29</f>
        <v>121.30975173287521</v>
      </c>
      <c r="F14" s="16">
        <f>Nominal!F14*'Real Terms'!$AX$29/'Real Terms'!F29</f>
        <v>171.42130107936507</v>
      </c>
      <c r="G14" s="16">
        <f>Nominal!G14*'Real Terms'!$AX$29/'Real Terms'!G29</f>
        <v>263.59957970968316</v>
      </c>
      <c r="H14" s="16">
        <f>Nominal!H14*'Real Terms'!$AX$29/'Real Terms'!H29</f>
        <v>190.72631223155929</v>
      </c>
      <c r="I14" s="16">
        <f>Nominal!I14*'Real Terms'!$AX$29/'Real Terms'!I29</f>
        <v>139.29270438569208</v>
      </c>
      <c r="J14" s="16">
        <f>Nominal!J14*'Real Terms'!$AX$29/'Real Terms'!J29</f>
        <v>143.440541821046</v>
      </c>
      <c r="K14" s="16">
        <f>Nominal!K14*'Real Terms'!$AX$29/'Real Terms'!K29</f>
        <v>148.63191085495595</v>
      </c>
      <c r="L14" s="16">
        <f>Nominal!L14*'Real Terms'!$AX$29/'Real Terms'!L29</f>
        <v>76.098229771552681</v>
      </c>
      <c r="M14" s="16">
        <f>Nominal!M14*'Real Terms'!$AX$29/'Real Terms'!M29</f>
        <v>67.574757088188747</v>
      </c>
      <c r="N14" s="16">
        <f>Nominal!N14*'Real Terms'!$AX$29/'Real Terms'!N29</f>
        <v>87.651248699958714</v>
      </c>
      <c r="O14" s="16">
        <f>Nominal!O14*'Real Terms'!$AX$29/'Real Terms'!O29</f>
        <v>97.80807327294211</v>
      </c>
      <c r="P14" s="16">
        <f>Nominal!P14*'Real Terms'!$AX$29/'Real Terms'!P29</f>
        <v>68.601022582612472</v>
      </c>
      <c r="Q14" s="16">
        <f>Nominal!Q14*'Real Terms'!$AX$29/'Real Terms'!Q29</f>
        <v>57.051910521767205</v>
      </c>
      <c r="R14" s="16">
        <f>Nominal!R14*'Real Terms'!$AX$29/'Real Terms'!R29</f>
        <v>53.796633704142799</v>
      </c>
      <c r="S14" s="16">
        <f>Nominal!S14*'Real Terms'!$AX$29/'Real Terms'!S29</f>
        <v>56.128691416915281</v>
      </c>
      <c r="T14" s="16">
        <f>Nominal!T14*'Real Terms'!$AX$29/'Real Terms'!T29</f>
        <v>66.43272824455714</v>
      </c>
      <c r="U14" s="16">
        <f>Nominal!U14*'Real Terms'!$AX$29/'Real Terms'!U29</f>
        <v>48.719945409803856</v>
      </c>
      <c r="V14" s="16">
        <f>Nominal!V14*'Real Terms'!$AX$29/'Real Terms'!V29</f>
        <v>43.570264486096072</v>
      </c>
      <c r="W14" s="16">
        <f>Nominal!W14*'Real Terms'!$AX$29/'Real Terms'!W29</f>
        <v>79.140402964731166</v>
      </c>
      <c r="X14" s="16">
        <f>Nominal!X14*'Real Terms'!$AX$29/'Real Terms'!X29</f>
        <v>120.74039059265581</v>
      </c>
      <c r="Y14" s="16">
        <f>Nominal!Y14*'Real Terms'!$AX$29/'Real Terms'!Y29</f>
        <v>91.958194860721633</v>
      </c>
      <c r="Z14" s="16">
        <f>Nominal!Z14*'Real Terms'!$AX$29/'Real Terms'!Z29</f>
        <v>135.23211901873518</v>
      </c>
      <c r="AA14" s="16">
        <f>Nominal!AA14*'Real Terms'!$AX$29/'Real Terms'!AA29</f>
        <v>99.622275610509746</v>
      </c>
      <c r="AB14" s="16">
        <f>Nominal!AB14*'Real Terms'!$AX$29/'Real Terms'!AB29</f>
        <v>55.764919271748404</v>
      </c>
      <c r="AC14" s="16">
        <f>Nominal!AC14*'Real Terms'!$AX$29/'Real Terms'!AC29</f>
        <v>33.556933288937444</v>
      </c>
      <c r="AD14" s="16">
        <f>Nominal!AD14*'Real Terms'!$AX$29/'Real Terms'!AD29</f>
        <v>39.369442028194769</v>
      </c>
      <c r="AE14" s="16">
        <f>Nominal!AE14*'Real Terms'!$AX$29/'Real Terms'!AE29</f>
        <v>102.60095514917407</v>
      </c>
      <c r="AF14" s="16">
        <f>Nominal!AF14*'Real Terms'!$AX$29/'Real Terms'!AF29</f>
        <v>103.46173772513896</v>
      </c>
      <c r="AG14" s="16">
        <f>Nominal!AG14*'Real Terms'!$AX$29/'Real Terms'!AG29</f>
        <v>140.65158765427492</v>
      </c>
      <c r="AH14" s="16">
        <f>Nominal!AH14*'Real Terms'!$AX$29/'Real Terms'!AH29</f>
        <v>100.29563892922711</v>
      </c>
      <c r="AI14" s="16">
        <f>Nominal!AI14*'Real Terms'!$AX$29/'Real Terms'!AI29</f>
        <v>32.433034787545608</v>
      </c>
      <c r="AJ14" s="16">
        <f>Nominal!AJ14*'Real Terms'!$AX$29/'Real Terms'!AJ29</f>
        <v>24.18833089196271</v>
      </c>
      <c r="AK14" s="16">
        <f>Nominal!AK14*'Real Terms'!$AX$29/'Real Terms'!AK29</f>
        <v>24.334262377500718</v>
      </c>
      <c r="AL14" s="16">
        <f>Nominal!AL14*'Real Terms'!$AX$29/'Real Terms'!AL29</f>
        <v>20.236968577086646</v>
      </c>
      <c r="AM14" s="16">
        <f>Nominal!AM14*'Real Terms'!$AX$29/'Real Terms'!AM29</f>
        <v>25.686544756950322</v>
      </c>
      <c r="AN14" s="16">
        <f>Nominal!AN14*'Real Terms'!$AX$29/'Real Terms'!AN29</f>
        <v>22.823383432304766</v>
      </c>
      <c r="AO14" s="16">
        <f>Nominal!AO14*'Real Terms'!$AX$29/'Real Terms'!AO29</f>
        <v>28.867086850243087</v>
      </c>
      <c r="AP14" s="16">
        <f>Nominal!AP14*'Real Terms'!$AX$29/'Real Terms'!AP29</f>
        <v>-4.189862030931609</v>
      </c>
      <c r="AQ14" s="16">
        <f>Nominal!AQ14*'Real Terms'!$AX$29/'Real Terms'!AQ29</f>
        <v>7.6128762192233008</v>
      </c>
      <c r="AR14" s="16">
        <f>Nominal!AR14*'Real Terms'!$AX$29/'Real Terms'!AR29</f>
        <v>109.02658235636905</v>
      </c>
      <c r="AS14" s="16">
        <f>Nominal!AS14*'Real Terms'!$AX$29/'Real Terms'!AS29</f>
        <v>113.37718268717806</v>
      </c>
      <c r="AT14" s="16">
        <f>Nominal!AT14*'Real Terms'!$AX$29/'Real Terms'!AT29</f>
        <v>6.399486100845583</v>
      </c>
      <c r="AU14" s="16">
        <f>Nominal!AU14*'Real Terms'!$AX$29/'Real Terms'!AU29</f>
        <v>-133.28080202438525</v>
      </c>
      <c r="AV14" s="16">
        <f>Nominal!AV14*'Real Terms'!$AX$29/'Real Terms'!AV29</f>
        <v>192.32914720753701</v>
      </c>
      <c r="AW14" s="16">
        <f>Nominal!AW14*'Real Terms'!$AX$29/'Real Terms'!AW29</f>
        <v>400.80848517301257</v>
      </c>
      <c r="AX14" s="16">
        <f>Nominal!AX14*'Real Terms'!$AX$29/'Real Terms'!AX29</f>
        <v>401.16030000000001</v>
      </c>
      <c r="AY14" s="16">
        <f>Nominal!AY14*'Real Terms'!$AX$29/'Real Terms'!AY29</f>
        <v>312.89333522349574</v>
      </c>
    </row>
    <row r="15" spans="2:51" x14ac:dyDescent="0.25">
      <c r="B15" s="4" t="s">
        <v>100</v>
      </c>
      <c r="C15" s="16">
        <f>Nominal!C15*'Real Terms'!$AX$29/'Real Terms'!C29</f>
        <v>368.10085747738157</v>
      </c>
      <c r="D15" s="16">
        <f>Nominal!D15*'Real Terms'!$AX$29/'Real Terms'!D29</f>
        <v>424.24746115786917</v>
      </c>
      <c r="E15" s="16">
        <f>Nominal!E15*'Real Terms'!$AX$29/'Real Terms'!E29</f>
        <v>593.43242064419144</v>
      </c>
      <c r="F15" s="16">
        <f>Nominal!F15*'Real Terms'!$AX$29/'Real Terms'!F29</f>
        <v>732.31308935449727</v>
      </c>
      <c r="G15" s="16">
        <f>Nominal!G15*'Real Terms'!$AX$29/'Real Terms'!G29</f>
        <v>851.69794682952738</v>
      </c>
      <c r="H15" s="16">
        <f>Nominal!H15*'Real Terms'!$AX$29/'Real Terms'!H29</f>
        <v>560.71205523809533</v>
      </c>
      <c r="I15" s="16">
        <f>Nominal!I15*'Real Terms'!$AX$29/'Real Terms'!I29</f>
        <v>551.71845585331914</v>
      </c>
      <c r="J15" s="16">
        <f>Nominal!J15*'Real Terms'!$AX$29/'Real Terms'!J29</f>
        <v>507.19544877441717</v>
      </c>
      <c r="K15" s="16">
        <f>Nominal!K15*'Real Terms'!$AX$29/'Real Terms'!K29</f>
        <v>421.18843893455784</v>
      </c>
      <c r="L15" s="16">
        <f>Nominal!L15*'Real Terms'!$AX$29/'Real Terms'!L29</f>
        <v>240.65501125608566</v>
      </c>
      <c r="M15" s="16">
        <f>Nominal!M15*'Real Terms'!$AX$29/'Real Terms'!M29</f>
        <v>299.33055703927488</v>
      </c>
      <c r="N15" s="16">
        <f>Nominal!N15*'Real Terms'!$AX$29/'Real Terms'!N29</f>
        <v>261.57419622506529</v>
      </c>
      <c r="O15" s="16">
        <f>Nominal!O15*'Real Terms'!$AX$29/'Real Terms'!O29</f>
        <v>291.81736217408428</v>
      </c>
      <c r="P15" s="16">
        <f>Nominal!P15*'Real Terms'!$AX$29/'Real Terms'!P29</f>
        <v>298.34124628539416</v>
      </c>
      <c r="Q15" s="16">
        <f>Nominal!Q15*'Real Terms'!$AX$29/'Real Terms'!Q29</f>
        <v>246.53064667229523</v>
      </c>
      <c r="R15" s="16">
        <f>Nominal!R15*'Real Terms'!$AX$29/'Real Terms'!R29</f>
        <v>319.43026979883041</v>
      </c>
      <c r="S15" s="16">
        <f>Nominal!S15*'Real Terms'!$AX$29/'Real Terms'!S29</f>
        <v>337.97543508575984</v>
      </c>
      <c r="T15" s="16">
        <f>Nominal!T15*'Real Terms'!$AX$29/'Real Terms'!T29</f>
        <v>279.21116818217075</v>
      </c>
      <c r="U15" s="16">
        <f>Nominal!U15*'Real Terms'!$AX$29/'Real Terms'!U29</f>
        <v>268.55285195620507</v>
      </c>
      <c r="V15" s="16">
        <f>Nominal!V15*'Real Terms'!$AX$29/'Real Terms'!V29</f>
        <v>385.4980364338158</v>
      </c>
      <c r="W15" s="16">
        <f>Nominal!W15*'Real Terms'!$AX$29/'Real Terms'!W29</f>
        <v>364.75837664708905</v>
      </c>
      <c r="X15" s="16">
        <f>Nominal!X15*'Real Terms'!$AX$29/'Real Terms'!X29</f>
        <v>285.0663335480603</v>
      </c>
      <c r="Y15" s="16">
        <f>Nominal!Y15*'Real Terms'!$AX$29/'Real Terms'!Y29</f>
        <v>414.99341569913855</v>
      </c>
      <c r="Z15" s="16">
        <f>Nominal!Z15*'Real Terms'!$AX$29/'Real Terms'!Z29</f>
        <v>729.08253157083004</v>
      </c>
      <c r="AA15" s="16">
        <f>Nominal!AA15*'Real Terms'!$AX$29/'Real Terms'!AA29</f>
        <v>444.49753642194941</v>
      </c>
      <c r="AB15" s="16">
        <f>Nominal!AB15*'Real Terms'!$AX$29/'Real Terms'!AB29</f>
        <v>494.78683891508734</v>
      </c>
      <c r="AC15" s="16">
        <f>Nominal!AC15*'Real Terms'!$AX$29/'Real Terms'!AC29</f>
        <v>609.40986556330336</v>
      </c>
      <c r="AD15" s="16">
        <f>Nominal!AD15*'Real Terms'!$AX$29/'Real Terms'!AD29</f>
        <v>789.29681274902941</v>
      </c>
      <c r="AE15" s="16">
        <f>Nominal!AE15*'Real Terms'!$AX$29/'Real Terms'!AE29</f>
        <v>973.04967512925316</v>
      </c>
      <c r="AF15" s="16">
        <f>Nominal!AF15*'Real Terms'!$AX$29/'Real Terms'!AF29</f>
        <v>858.57490893087174</v>
      </c>
      <c r="AG15" s="16">
        <f>Nominal!AG15*'Real Terms'!$AX$29/'Real Terms'!AG29</f>
        <v>916.0236617868253</v>
      </c>
      <c r="AH15" s="16">
        <f>Nominal!AH15*'Real Terms'!$AX$29/'Real Terms'!AH29</f>
        <v>804.79095811806928</v>
      </c>
      <c r="AI15" s="16">
        <f>Nominal!AI15*'Real Terms'!$AX$29/'Real Terms'!AI29</f>
        <v>620.06554715959169</v>
      </c>
      <c r="AJ15" s="16">
        <f>Nominal!AJ15*'Real Terms'!$AX$29/'Real Terms'!AJ29</f>
        <v>686.24675310747682</v>
      </c>
      <c r="AK15" s="16">
        <f>Nominal!AK15*'Real Terms'!$AX$29/'Real Terms'!AK29</f>
        <v>830.9370257969415</v>
      </c>
      <c r="AL15" s="16">
        <f>Nominal!AL15*'Real Terms'!$AX$29/'Real Terms'!AL29</f>
        <v>692.36616803473521</v>
      </c>
      <c r="AM15" s="16">
        <f>Nominal!AM15*'Real Terms'!$AX$29/'Real Terms'!AM29</f>
        <v>834.74237546585152</v>
      </c>
      <c r="AN15" s="16">
        <f>Nominal!AN15*'Real Terms'!$AX$29/'Real Terms'!AN29</f>
        <v>784.58736928464145</v>
      </c>
      <c r="AO15" s="16">
        <f>Nominal!AO15*'Real Terms'!$AX$29/'Real Terms'!AO29</f>
        <v>583.91954820415276</v>
      </c>
      <c r="AP15" s="16">
        <f>Nominal!AP15*'Real Terms'!$AX$29/'Real Terms'!AP29</f>
        <v>664.09313190265993</v>
      </c>
      <c r="AQ15" s="16">
        <f>Nominal!AQ15*'Real Terms'!$AX$29/'Real Terms'!AQ29</f>
        <v>865.74415105379148</v>
      </c>
      <c r="AR15" s="16">
        <f>Nominal!AR15*'Real Terms'!$AX$29/'Real Terms'!AR29</f>
        <v>1605.0369022842683</v>
      </c>
      <c r="AS15" s="16">
        <f>Nominal!AS15*'Real Terms'!$AX$29/'Real Terms'!AS29</f>
        <v>1095.4854144175049</v>
      </c>
      <c r="AT15" s="16">
        <f>Nominal!AT15*'Real Terms'!$AX$29/'Real Terms'!AT29</f>
        <v>1030.317262236139</v>
      </c>
      <c r="AU15" s="16">
        <f>Nominal!AU15*'Real Terms'!$AX$29/'Real Terms'!AU29</f>
        <v>910.43293420038663</v>
      </c>
      <c r="AV15" s="16">
        <f>Nominal!AV15*'Real Terms'!$AX$29/'Real Terms'!AV29</f>
        <v>1269.1117326248793</v>
      </c>
      <c r="AW15" s="16">
        <f>Nominal!AW15*'Real Terms'!$AX$29/'Real Terms'!AW29</f>
        <v>1809.2086010258595</v>
      </c>
      <c r="AX15" s="16">
        <f>Nominal!AX15*'Real Terms'!$AX$29/'Real Terms'!AX29</f>
        <v>1746.2700000000002</v>
      </c>
      <c r="AY15" s="16">
        <f>Nominal!AY15*'Real Terms'!$AX$29/'Real Terms'!AY29</f>
        <v>1743.4513810496424</v>
      </c>
    </row>
    <row r="16" spans="2:51" x14ac:dyDescent="0.25">
      <c r="B16" s="4" t="s">
        <v>101</v>
      </c>
      <c r="C16" s="16">
        <f>Nominal!C16*'Real Terms'!$AX$29/'Real Terms'!C29</f>
        <v>27.886582325705159</v>
      </c>
      <c r="D16" s="16">
        <f>Nominal!D16*'Real Terms'!$AX$29/'Real Terms'!D29</f>
        <v>25.812023750912186</v>
      </c>
      <c r="E16" s="16">
        <f>Nominal!E16*'Real Terms'!$AX$29/'Real Terms'!E29</f>
        <v>38.886421614773454</v>
      </c>
      <c r="F16" s="16">
        <f>Nominal!F16*'Real Terms'!$AX$29/'Real Terms'!F29</f>
        <v>37.872318518518512</v>
      </c>
      <c r="G16" s="16">
        <f>Nominal!G16*'Real Terms'!$AX$29/'Real Terms'!G29</f>
        <v>46.832823788281118</v>
      </c>
      <c r="H16" s="16">
        <f>Nominal!H16*'Real Terms'!$AX$29/'Real Terms'!H29</f>
        <v>42.656928478057885</v>
      </c>
      <c r="I16" s="16">
        <f>Nominal!I16*'Real Terms'!$AX$29/'Real Terms'!I29</f>
        <v>40.260713104690183</v>
      </c>
      <c r="J16" s="16">
        <f>Nominal!J16*'Real Terms'!$AX$29/'Real Terms'!J29</f>
        <v>33.083644083175805</v>
      </c>
      <c r="K16" s="16">
        <f>Nominal!K16*'Real Terms'!$AX$29/'Real Terms'!K29</f>
        <v>46.186821284347481</v>
      </c>
      <c r="L16" s="16">
        <f>Nominal!L16*'Real Terms'!$AX$29/'Real Terms'!L29</f>
        <v>33.28262289865927</v>
      </c>
      <c r="M16" s="16">
        <f>Nominal!M16*'Real Terms'!$AX$29/'Real Terms'!M29</f>
        <v>31.214721585383398</v>
      </c>
      <c r="N16" s="16">
        <f>Nominal!N16*'Real Terms'!$AX$29/'Real Terms'!N29</f>
        <v>38.005812235520693</v>
      </c>
      <c r="O16" s="16">
        <f>Nominal!O16*'Real Terms'!$AX$29/'Real Terms'!O29</f>
        <v>49.684939417093339</v>
      </c>
      <c r="P16" s="16">
        <f>Nominal!P16*'Real Terms'!$AX$29/'Real Terms'!P29</f>
        <v>38.195519370215933</v>
      </c>
      <c r="Q16" s="16">
        <f>Nominal!Q16*'Real Terms'!$AX$29/'Real Terms'!Q29</f>
        <v>40.492889808225783</v>
      </c>
      <c r="R16" s="16">
        <f>Nominal!R16*'Real Terms'!$AX$29/'Real Terms'!R29</f>
        <v>40.387837780116953</v>
      </c>
      <c r="S16" s="16">
        <f>Nominal!S16*'Real Terms'!$AX$29/'Real Terms'!S29</f>
        <v>39.430539850703738</v>
      </c>
      <c r="T16" s="16">
        <f>Nominal!T16*'Real Terms'!$AX$29/'Real Terms'!T29</f>
        <v>40.030358297966643</v>
      </c>
      <c r="U16" s="16">
        <f>Nominal!U16*'Real Terms'!$AX$29/'Real Terms'!U29</f>
        <v>71.75242598996816</v>
      </c>
      <c r="V16" s="16">
        <f>Nominal!V16*'Real Terms'!$AX$29/'Real Terms'!V29</f>
        <v>50.630811076148518</v>
      </c>
      <c r="W16" s="16">
        <f>Nominal!W16*'Real Terms'!$AX$29/'Real Terms'!W29</f>
        <v>50.485180628541983</v>
      </c>
      <c r="X16" s="16">
        <f>Nominal!X16*'Real Terms'!$AX$29/'Real Terms'!X29</f>
        <v>47.558042708396634</v>
      </c>
      <c r="Y16" s="16">
        <f>Nominal!Y16*'Real Terms'!$AX$29/'Real Terms'!Y29</f>
        <v>56.164144224464671</v>
      </c>
      <c r="Z16" s="16">
        <f>Nominal!Z16*'Real Terms'!$AX$29/'Real Terms'!Z29</f>
        <v>48.673563819306935</v>
      </c>
      <c r="AA16" s="16">
        <f>Nominal!AA16*'Real Terms'!$AX$29/'Real Terms'!AA29</f>
        <v>54.429358003569682</v>
      </c>
      <c r="AB16" s="16">
        <f>Nominal!AB16*'Real Terms'!$AX$29/'Real Terms'!AB29</f>
        <v>53.439342593016335</v>
      </c>
      <c r="AC16" s="16">
        <f>Nominal!AC16*'Real Terms'!$AX$29/'Real Terms'!AC29</f>
        <v>44.639675811811038</v>
      </c>
      <c r="AD16" s="16">
        <f>Nominal!AD16*'Real Terms'!$AX$29/'Real Terms'!AD29</f>
        <v>67.709062781181032</v>
      </c>
      <c r="AE16" s="16">
        <f>Nominal!AE16*'Real Terms'!$AX$29/'Real Terms'!AE29</f>
        <v>62.808702679604714</v>
      </c>
      <c r="AF16" s="16">
        <f>Nominal!AF16*'Real Terms'!$AX$29/'Real Terms'!AF29</f>
        <v>57.625275727656238</v>
      </c>
      <c r="AG16" s="16">
        <f>Nominal!AG16*'Real Terms'!$AX$29/'Real Terms'!AG29</f>
        <v>73.267099350800251</v>
      </c>
      <c r="AH16" s="16">
        <f>Nominal!AH16*'Real Terms'!$AX$29/'Real Terms'!AH29</f>
        <v>63.219065587290075</v>
      </c>
      <c r="AI16" s="16">
        <f>Nominal!AI16*'Real Terms'!$AX$29/'Real Terms'!AI29</f>
        <v>65.012945402362973</v>
      </c>
      <c r="AJ16" s="16">
        <f>Nominal!AJ16*'Real Terms'!$AX$29/'Real Terms'!AJ29</f>
        <v>74.99485552298772</v>
      </c>
      <c r="AK16" s="16">
        <f>Nominal!AK16*'Real Terms'!$AX$29/'Real Terms'!AK29</f>
        <v>62.98069589218008</v>
      </c>
      <c r="AL16" s="16">
        <f>Nominal!AL16*'Real Terms'!$AX$29/'Real Terms'!AL29</f>
        <v>56.713055810857917</v>
      </c>
      <c r="AM16" s="16">
        <f>Nominal!AM16*'Real Terms'!$AX$29/'Real Terms'!AM29</f>
        <v>60.86794258864883</v>
      </c>
      <c r="AN16" s="16">
        <f>Nominal!AN16*'Real Terms'!$AX$29/'Real Terms'!AN29</f>
        <v>75.45142052326635</v>
      </c>
      <c r="AO16" s="16">
        <f>Nominal!AO16*'Real Terms'!$AX$29/'Real Terms'!AO29</f>
        <v>64.10105457288202</v>
      </c>
      <c r="AP16" s="16">
        <f>Nominal!AP16*'Real Terms'!$AX$29/'Real Terms'!AP29</f>
        <v>64.811928290973327</v>
      </c>
      <c r="AQ16" s="16">
        <f>Nominal!AQ16*'Real Terms'!$AX$29/'Real Terms'!AQ29</f>
        <v>60.047038800408849</v>
      </c>
      <c r="AR16" s="16">
        <f>Nominal!AR16*'Real Terms'!$AX$29/'Real Terms'!AR29</f>
        <v>67.247696367104496</v>
      </c>
      <c r="AS16" s="16">
        <f>Nominal!AS16*'Real Terms'!$AX$29/'Real Terms'!AS29</f>
        <v>51.254390866207949</v>
      </c>
      <c r="AT16" s="16">
        <f>Nominal!AT16*'Real Terms'!$AX$29/'Real Terms'!AT29</f>
        <v>49.62620353674594</v>
      </c>
      <c r="AU16" s="16">
        <f>Nominal!AU16*'Real Terms'!$AX$29/'Real Terms'!AU29</f>
        <v>46.417320738839166</v>
      </c>
      <c r="AV16" s="16">
        <f>Nominal!AV16*'Real Terms'!$AX$29/'Real Terms'!AV29</f>
        <v>49.54598737460352</v>
      </c>
      <c r="AW16" s="16">
        <f>Nominal!AW16*'Real Terms'!$AX$29/'Real Terms'!AW29</f>
        <v>84.576095858624029</v>
      </c>
      <c r="AX16" s="16">
        <f>Nominal!AX16*'Real Terms'!$AX$29/'Real Terms'!AX29</f>
        <v>78.941999999999979</v>
      </c>
      <c r="AY16" s="16">
        <f>Nominal!AY16*'Real Terms'!$AX$29/'Real Terms'!AY29</f>
        <v>49.207821415272747</v>
      </c>
    </row>
    <row r="17" spans="2:51" x14ac:dyDescent="0.25">
      <c r="B17" s="4" t="s">
        <v>102</v>
      </c>
      <c r="C17" s="16">
        <f>Nominal!C17*'Real Terms'!$AX$29/'Real Terms'!C29</f>
        <v>0</v>
      </c>
      <c r="D17" s="16">
        <f>Nominal!D17*'Real Terms'!$AX$29/'Real Terms'!D29</f>
        <v>0</v>
      </c>
      <c r="E17" s="16">
        <f>Nominal!E17*'Real Terms'!$AX$29/'Real Terms'!E29</f>
        <v>0</v>
      </c>
      <c r="F17" s="16">
        <f>Nominal!F17*'Real Terms'!$AX$29/'Real Terms'!F29</f>
        <v>0</v>
      </c>
      <c r="G17" s="16">
        <f>Nominal!G17*'Real Terms'!$AX$29/'Real Terms'!G29</f>
        <v>0</v>
      </c>
      <c r="H17" s="16">
        <f>Nominal!H17*'Real Terms'!$AX$29/'Real Terms'!H29</f>
        <v>0</v>
      </c>
      <c r="I17" s="16">
        <f>Nominal!I17*'Real Terms'!$AX$29/'Real Terms'!I29</f>
        <v>0</v>
      </c>
      <c r="J17" s="16">
        <f>Nominal!J17*'Real Terms'!$AX$29/'Real Terms'!J29</f>
        <v>0</v>
      </c>
      <c r="K17" s="16">
        <f>Nominal!K17*'Real Terms'!$AX$29/'Real Terms'!K29</f>
        <v>0</v>
      </c>
      <c r="L17" s="16">
        <f>Nominal!L17*'Real Terms'!$AX$29/'Real Terms'!L29</f>
        <v>0</v>
      </c>
      <c r="M17" s="16">
        <f>Nominal!M17*'Real Terms'!$AX$29/'Real Terms'!M29</f>
        <v>0</v>
      </c>
      <c r="N17" s="16">
        <f>Nominal!N17*'Real Terms'!$AX$29/'Real Terms'!N29</f>
        <v>0</v>
      </c>
      <c r="O17" s="16">
        <f>Nominal!O17*'Real Terms'!$AX$29/'Real Terms'!O29</f>
        <v>0</v>
      </c>
      <c r="P17" s="16">
        <f>Nominal!P17*'Real Terms'!$AX$29/'Real Terms'!P29</f>
        <v>0</v>
      </c>
      <c r="Q17" s="16">
        <f>Nominal!Q17*'Real Terms'!$AX$29/'Real Terms'!Q29</f>
        <v>0</v>
      </c>
      <c r="R17" s="16">
        <f>Nominal!R17*'Real Terms'!$AX$29/'Real Terms'!R29</f>
        <v>0</v>
      </c>
      <c r="S17" s="16">
        <f>Nominal!S17*'Real Terms'!$AX$29/'Real Terms'!S29</f>
        <v>0</v>
      </c>
      <c r="T17" s="16">
        <f>Nominal!T17*'Real Terms'!$AX$29/'Real Terms'!T29</f>
        <v>0</v>
      </c>
      <c r="U17" s="16">
        <f>Nominal!U17*'Real Terms'!$AX$29/'Real Terms'!U29</f>
        <v>0</v>
      </c>
      <c r="V17" s="16">
        <f>Nominal!V17*'Real Terms'!$AX$29/'Real Terms'!V29</f>
        <v>0</v>
      </c>
      <c r="W17" s="16">
        <f>Nominal!W17*'Real Terms'!$AX$29/'Real Terms'!W29</f>
        <v>0</v>
      </c>
      <c r="X17" s="16">
        <f>Nominal!X17*'Real Terms'!$AX$29/'Real Terms'!X29</f>
        <v>0</v>
      </c>
      <c r="Y17" s="16">
        <f>Nominal!Y17*'Real Terms'!$AX$29/'Real Terms'!Y29</f>
        <v>0</v>
      </c>
      <c r="Z17" s="16">
        <f>Nominal!Z17*'Real Terms'!$AX$29/'Real Terms'!Z29</f>
        <v>0</v>
      </c>
      <c r="AA17" s="16">
        <f>Nominal!AA17*'Real Terms'!$AX$29/'Real Terms'!AA29</f>
        <v>33.387068206009928</v>
      </c>
      <c r="AB17" s="16">
        <f>Nominal!AB17*'Real Terms'!$AX$29/'Real Terms'!AB29</f>
        <v>56.879067426853943</v>
      </c>
      <c r="AC17" s="16">
        <f>Nominal!AC17*'Real Terms'!$AX$29/'Real Terms'!AC29</f>
        <v>59.920571031330439</v>
      </c>
      <c r="AD17" s="16">
        <f>Nominal!AD17*'Real Terms'!$AX$29/'Real Terms'!AD29</f>
        <v>68.393827443925119</v>
      </c>
      <c r="AE17" s="16">
        <f>Nominal!AE17*'Real Terms'!$AX$29/'Real Terms'!AE29</f>
        <v>79.091306303537408</v>
      </c>
      <c r="AF17" s="16">
        <f>Nominal!AF17*'Real Terms'!$AX$29/'Real Terms'!AF29</f>
        <v>87.420826340538909</v>
      </c>
      <c r="AG17" s="16">
        <f>Nominal!AG17*'Real Terms'!$AX$29/'Real Terms'!AG29</f>
        <v>99.907871792073706</v>
      </c>
      <c r="AH17" s="16">
        <f>Nominal!AH17*'Real Terms'!$AX$29/'Real Terms'!AH29</f>
        <v>96.789383392289878</v>
      </c>
      <c r="AI17" s="16">
        <f>Nominal!AI17*'Real Terms'!$AX$29/'Real Terms'!AI29</f>
        <v>93.988688802117224</v>
      </c>
      <c r="AJ17" s="16">
        <f>Nominal!AJ17*'Real Terms'!$AX$29/'Real Terms'!AJ29</f>
        <v>94.708231918133862</v>
      </c>
      <c r="AK17" s="16">
        <f>Nominal!AK17*'Real Terms'!$AX$29/'Real Terms'!AK29</f>
        <v>95.214581298815446</v>
      </c>
      <c r="AL17" s="16">
        <f>Nominal!AL17*'Real Terms'!$AX$29/'Real Terms'!AL29</f>
        <v>97.085061642316091</v>
      </c>
      <c r="AM17" s="16">
        <f>Nominal!AM17*'Real Terms'!$AX$29/'Real Terms'!AM29</f>
        <v>91.381911626131426</v>
      </c>
      <c r="AN17" s="16">
        <f>Nominal!AN17*'Real Terms'!$AX$29/'Real Terms'!AN29</f>
        <v>90.219492155934134</v>
      </c>
      <c r="AO17" s="16">
        <f>Nominal!AO17*'Real Terms'!$AX$29/'Real Terms'!AO29</f>
        <v>85.889673250166581</v>
      </c>
      <c r="AP17" s="16">
        <f>Nominal!AP17*'Real Terms'!$AX$29/'Real Terms'!AP29</f>
        <v>82.095109168566211</v>
      </c>
      <c r="AQ17" s="16">
        <f>Nominal!AQ17*'Real Terms'!$AX$29/'Real Terms'!AQ29</f>
        <v>87.194452929392355</v>
      </c>
      <c r="AR17" s="16">
        <f>Nominal!AR17*'Real Terms'!$AX$29/'Real Terms'!AR29</f>
        <v>98.362302148899118</v>
      </c>
      <c r="AS17" s="16">
        <f>Nominal!AS17*'Real Terms'!$AX$29/'Real Terms'!AS29</f>
        <v>56.071068562068454</v>
      </c>
      <c r="AT17" s="16">
        <f>Nominal!AT17*'Real Terms'!$AX$29/'Real Terms'!AT29</f>
        <v>58.199100011463614</v>
      </c>
      <c r="AU17" s="16">
        <f>Nominal!AU17*'Real Terms'!$AX$29/'Real Terms'!AU29</f>
        <v>80.441667494007675</v>
      </c>
      <c r="AV17" s="16">
        <f>Nominal!AV17*'Real Terms'!$AX$29/'Real Terms'!AV29</f>
        <v>82.881035994794061</v>
      </c>
      <c r="AW17" s="16">
        <f>Nominal!AW17*'Real Terms'!$AX$29/'Real Terms'!AW29</f>
        <v>85.804984478631965</v>
      </c>
      <c r="AX17" s="16">
        <f>Nominal!AX17*'Real Terms'!$AX$29/'Real Terms'!AX29</f>
        <v>85.3</v>
      </c>
      <c r="AY17" s="16">
        <f>Nominal!AY17*'Real Terms'!$AX$29/'Real Terms'!AY29</f>
        <v>85.025362832471657</v>
      </c>
    </row>
    <row r="18" spans="2:51" x14ac:dyDescent="0.25">
      <c r="B18" s="4" t="s">
        <v>103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</row>
    <row r="19" spans="2:51" x14ac:dyDescent="0.25">
      <c r="B19" s="4" t="s">
        <v>104</v>
      </c>
      <c r="C19" s="16">
        <f>Nominal!C19*'Real Terms'!$AX$29/'Real Terms'!C29</f>
        <v>0</v>
      </c>
      <c r="D19" s="16">
        <f>Nominal!D19*'Real Terms'!$AX$29/'Real Terms'!D29</f>
        <v>34.419123298467518</v>
      </c>
      <c r="E19" s="16">
        <f>Nominal!E19*'Real Terms'!$AX$29/'Real Terms'!E29</f>
        <v>44.945154532961119</v>
      </c>
      <c r="F19" s="16">
        <f>Nominal!F19*'Real Terms'!$AX$29/'Real Terms'!F29</f>
        <v>76.122443216931217</v>
      </c>
      <c r="G19" s="16">
        <f>Nominal!G19*'Real Terms'!$AX$29/'Real Terms'!G29</f>
        <v>77.236867134006019</v>
      </c>
      <c r="H19" s="16">
        <f>Nominal!H19*'Real Terms'!$AX$29/'Real Terms'!H29</f>
        <v>94.922993576097099</v>
      </c>
      <c r="I19" s="16">
        <f>Nominal!I19*'Real Terms'!$AX$29/'Real Terms'!I29</f>
        <v>51.983134687730207</v>
      </c>
      <c r="J19" s="16">
        <f>Nominal!J19*'Real Terms'!$AX$29/'Real Terms'!J29</f>
        <v>106.86713789540013</v>
      </c>
      <c r="K19" s="16">
        <f>Nominal!K19*'Real Terms'!$AX$29/'Real Terms'!K29</f>
        <v>109.80824830309986</v>
      </c>
      <c r="L19" s="16">
        <f>Nominal!L19*'Real Terms'!$AX$29/'Real Terms'!L29</f>
        <v>46.7853036147105</v>
      </c>
      <c r="M19" s="16">
        <f>Nominal!M19*'Real Terms'!$AX$29/'Real Terms'!M29</f>
        <v>31.766005219392891</v>
      </c>
      <c r="N19" s="16">
        <f>Nominal!N19*'Real Terms'!$AX$29/'Real Terms'!N29</f>
        <v>42.952259125051583</v>
      </c>
      <c r="O19" s="16">
        <f>Nominal!O19*'Real Terms'!$AX$29/'Real Terms'!O29</f>
        <v>24.150419648155438</v>
      </c>
      <c r="P19" s="16">
        <f>Nominal!P19*'Real Terms'!$AX$29/'Real Terms'!P29</f>
        <v>53.279629243885729</v>
      </c>
      <c r="Q19" s="16">
        <f>Nominal!Q19*'Real Terms'!$AX$29/'Real Terms'!Q29</f>
        <v>35.822755838861411</v>
      </c>
      <c r="R19" s="16">
        <f>Nominal!R19*'Real Terms'!$AX$29/'Real Terms'!R29</f>
        <v>19.084607936842101</v>
      </c>
      <c r="S19" s="16">
        <f>Nominal!S19*'Real Terms'!$AX$29/'Real Terms'!S29</f>
        <v>40.15188320702034</v>
      </c>
      <c r="T19" s="16">
        <f>Nominal!T19*'Real Terms'!$AX$29/'Real Terms'!T29</f>
        <v>43.448434171422235</v>
      </c>
      <c r="U19" s="16">
        <f>Nominal!U19*'Real Terms'!$AX$29/'Real Terms'!U29</f>
        <v>46.036221610484859</v>
      </c>
      <c r="V19" s="16">
        <f>Nominal!V19*'Real Terms'!$AX$29/'Real Terms'!V29</f>
        <v>59.951119544787069</v>
      </c>
      <c r="W19" s="16">
        <f>Nominal!W19*'Real Terms'!$AX$29/'Real Terms'!W29</f>
        <v>31.037581865018034</v>
      </c>
      <c r="X19" s="16">
        <f>Nominal!X19*'Real Terms'!$AX$29/'Real Terms'!X29</f>
        <v>38.233352780309929</v>
      </c>
      <c r="Y19" s="16">
        <f>Nominal!Y19*'Real Terms'!$AX$29/'Real Terms'!Y29</f>
        <v>41.835943549101643</v>
      </c>
      <c r="Z19" s="16">
        <f>Nominal!Z19*'Real Terms'!$AX$29/'Real Terms'!Z29</f>
        <v>44.562273262566634</v>
      </c>
      <c r="AA19" s="16">
        <f>Nominal!AA19*'Real Terms'!$AX$29/'Real Terms'!AA29</f>
        <v>58.48301779420018</v>
      </c>
      <c r="AB19" s="16">
        <f>Nominal!AB19*'Real Terms'!$AX$29/'Real Terms'!AB29</f>
        <v>40.635853409675853</v>
      </c>
      <c r="AC19" s="16">
        <f>Nominal!AC19*'Real Terms'!$AX$29/'Real Terms'!AC29</f>
        <v>33.502504688815314</v>
      </c>
      <c r="AD19" s="16">
        <f>Nominal!AD19*'Real Terms'!$AX$29/'Real Terms'!AD29</f>
        <v>19.213797728998102</v>
      </c>
      <c r="AE19" s="16">
        <f>Nominal!AE19*'Real Terms'!$AX$29/'Real Terms'!AE29</f>
        <v>22.869000347640728</v>
      </c>
      <c r="AF19" s="16">
        <f>Nominal!AF19*'Real Terms'!$AX$29/'Real Terms'!AF29</f>
        <v>57.391057291818754</v>
      </c>
      <c r="AG19" s="16">
        <f>Nominal!AG19*'Real Terms'!$AX$29/'Real Terms'!AG29</f>
        <v>88.548137571883871</v>
      </c>
      <c r="AH19" s="16">
        <f>Nominal!AH19*'Real Terms'!$AX$29/'Real Terms'!AH29</f>
        <v>84.736536190989682</v>
      </c>
      <c r="AI19" s="16">
        <f>Nominal!AI19*'Real Terms'!$AX$29/'Real Terms'!AI29</f>
        <v>58.634504308886576</v>
      </c>
      <c r="AJ19" s="16">
        <f>Nominal!AJ19*'Real Terms'!$AX$29/'Real Terms'!AJ29</f>
        <v>97.475596146541534</v>
      </c>
      <c r="AK19" s="16">
        <f>Nominal!AK19*'Real Terms'!$AX$29/'Real Terms'!AK29</f>
        <v>91.997557728292477</v>
      </c>
      <c r="AL19" s="16">
        <f>Nominal!AL19*'Real Terms'!$AX$29/'Real Terms'!AL29</f>
        <v>90.356394003739737</v>
      </c>
      <c r="AM19" s="16">
        <f>Nominal!AM19*'Real Terms'!$AX$29/'Real Terms'!AM29</f>
        <v>130.53507442683417</v>
      </c>
      <c r="AN19" s="16">
        <f>Nominal!AN19*'Real Terms'!$AX$29/'Real Terms'!AN29</f>
        <v>69.141426280217374</v>
      </c>
      <c r="AO19" s="16">
        <f>Nominal!AO19*'Real Terms'!$AX$29/'Real Terms'!AO29</f>
        <v>75.22014862281668</v>
      </c>
      <c r="AP19" s="16">
        <f>Nominal!AP19*'Real Terms'!$AX$29/'Real Terms'!AP29</f>
        <v>100.16388917695878</v>
      </c>
      <c r="AQ19" s="16">
        <f>Nominal!AQ19*'Real Terms'!$AX$29/'Real Terms'!AQ29</f>
        <v>102.13264276492973</v>
      </c>
      <c r="AR19" s="16">
        <f>Nominal!AR19*'Real Terms'!$AX$29/'Real Terms'!AR29</f>
        <v>121.32187012498143</v>
      </c>
      <c r="AS19" s="16">
        <f>Nominal!AS19*'Real Terms'!$AX$29/'Real Terms'!AS29</f>
        <v>100.1621951626377</v>
      </c>
      <c r="AT19" s="16">
        <f>Nominal!AT19*'Real Terms'!$AX$29/'Real Terms'!AT29</f>
        <v>109.39498881822827</v>
      </c>
      <c r="AU19" s="16">
        <f>Nominal!AU19*'Real Terms'!$AX$29/'Real Terms'!AU29</f>
        <v>349.70719313921541</v>
      </c>
      <c r="AV19" s="16">
        <f>Nominal!AV19*'Real Terms'!$AX$29/'Real Terms'!AV29</f>
        <v>117.15897383329975</v>
      </c>
      <c r="AW19" s="16">
        <f>Nominal!AW19*'Real Terms'!$AX$29/'Real Terms'!AW29</f>
        <v>148.35429349524469</v>
      </c>
      <c r="AX19" s="16">
        <f>Nominal!AX19*'Real Terms'!$AX$29/'Real Terms'!AX29</f>
        <v>110</v>
      </c>
      <c r="AY19" s="16">
        <f>Nominal!AY19*'Real Terms'!$AX$29/'Real Terms'!AY29</f>
        <v>106.88902756082152</v>
      </c>
    </row>
    <row r="20" spans="2:51" x14ac:dyDescent="0.25">
      <c r="B20" s="1" t="s">
        <v>105</v>
      </c>
      <c r="C20" s="16">
        <f>Nominal!C20*'Real Terms'!$AX$29/'Real Terms'!C29</f>
        <v>3030.7241161894617</v>
      </c>
      <c r="D20" s="16">
        <f>Nominal!D20*'Real Terms'!$AX$29/'Real Terms'!D29</f>
        <v>3277.5566105229873</v>
      </c>
      <c r="E20" s="16">
        <f>Nominal!E20*'Real Terms'!$AX$29/'Real Terms'!E29</f>
        <v>3533.7559745329604</v>
      </c>
      <c r="F20" s="16">
        <f>Nominal!F20*'Real Terms'!$AX$29/'Real Terms'!F29</f>
        <v>3900.1041991111101</v>
      </c>
      <c r="G20" s="16">
        <f>Nominal!G20*'Real Terms'!$AX$29/'Real Terms'!G29</f>
        <v>3836.076360258453</v>
      </c>
      <c r="H20" s="16">
        <f>Nominal!H20*'Real Terms'!$AX$29/'Real Terms'!H29</f>
        <v>3455.5510380952378</v>
      </c>
      <c r="I20" s="16">
        <f>Nominal!I20*'Real Terms'!$AX$29/'Real Terms'!I29</f>
        <v>3760.4879273405913</v>
      </c>
      <c r="J20" s="16">
        <f>Nominal!J20*'Real Terms'!$AX$29/'Real Terms'!J29</f>
        <v>4012.4129452110901</v>
      </c>
      <c r="K20" s="16">
        <f>Nominal!K20*'Real Terms'!$AX$29/'Real Terms'!K29</f>
        <v>4106.9995056012231</v>
      </c>
      <c r="L20" s="16">
        <f>Nominal!L20*'Real Terms'!$AX$29/'Real Terms'!L29</f>
        <v>4179.9421624926972</v>
      </c>
      <c r="M20" s="16">
        <f>Nominal!M20*'Real Terms'!$AX$29/'Real Terms'!M29</f>
        <v>4285.1907693626827</v>
      </c>
      <c r="N20" s="16">
        <f>Nominal!N20*'Real Terms'!$AX$29/'Real Terms'!N29</f>
        <v>4480.3059040748367</v>
      </c>
      <c r="O20" s="16">
        <f>Nominal!O20*'Real Terms'!$AX$29/'Real Terms'!O29</f>
        <v>4481.4333641249832</v>
      </c>
      <c r="P20" s="16">
        <f>Nominal!P20*'Real Terms'!$AX$29/'Real Terms'!P29</f>
        <v>4527.8857912402755</v>
      </c>
      <c r="Q20" s="16">
        <f>Nominal!Q20*'Real Terms'!$AX$29/'Real Terms'!Q29</f>
        <v>4698.7280200533105</v>
      </c>
      <c r="R20" s="16">
        <f>Nominal!R20*'Real Terms'!$AX$29/'Real Terms'!R29</f>
        <v>5035.161524740819</v>
      </c>
      <c r="S20" s="16">
        <f>Nominal!S20*'Real Terms'!$AX$29/'Real Terms'!S29</f>
        <v>5533.1624216135378</v>
      </c>
      <c r="T20" s="16">
        <f>Nominal!T20*'Real Terms'!$AX$29/'Real Terms'!T29</f>
        <v>5583.3629295870123</v>
      </c>
      <c r="U20" s="16">
        <f>Nominal!U20*'Real Terms'!$AX$29/'Real Terms'!U29</f>
        <v>5664.9006110386699</v>
      </c>
      <c r="V20" s="16">
        <f>Nominal!V20*'Real Terms'!$AX$29/'Real Terms'!V29</f>
        <v>5929.0599421774705</v>
      </c>
      <c r="W20" s="16">
        <f>Nominal!W20*'Real Terms'!$AX$29/'Real Terms'!W29</f>
        <v>6246.6981770619259</v>
      </c>
      <c r="X20" s="16">
        <f>Nominal!X20*'Real Terms'!$AX$29/'Real Terms'!X29</f>
        <v>6086.8394874218202</v>
      </c>
      <c r="Y20" s="16">
        <f>Nominal!Y20*'Real Terms'!$AX$29/'Real Terms'!Y29</f>
        <v>6326.1479769598618</v>
      </c>
      <c r="Z20" s="16">
        <f>Nominal!Z20*'Real Terms'!$AX$29/'Real Terms'!Z29</f>
        <v>7242.7517839647762</v>
      </c>
      <c r="AA20" s="16">
        <f>Nominal!AA20*'Real Terms'!$AX$29/'Real Terms'!AA29</f>
        <v>6861.2970223263319</v>
      </c>
      <c r="AB20" s="16">
        <f>Nominal!AB20*'Real Terms'!$AX$29/'Real Terms'!AB29</f>
        <v>6789.7500075312573</v>
      </c>
      <c r="AC20" s="16">
        <f>Nominal!AC20*'Real Terms'!$AX$29/'Real Terms'!AC29</f>
        <v>7312.3487713235781</v>
      </c>
      <c r="AD20" s="16">
        <f>Nominal!AD20*'Real Terms'!$AX$29/'Real Terms'!AD29</f>
        <v>8132.1130980754051</v>
      </c>
      <c r="AE20" s="16">
        <f>Nominal!AE20*'Real Terms'!$AX$29/'Real Terms'!AE29</f>
        <v>8911.5315542811986</v>
      </c>
      <c r="AF20" s="16">
        <f>Nominal!AF20*'Real Terms'!$AX$29/'Real Terms'!AF29</f>
        <v>8989.1934759633114</v>
      </c>
      <c r="AG20" s="16">
        <f>Nominal!AG20*'Real Terms'!$AX$29/'Real Terms'!AG29</f>
        <v>9029.3544912693615</v>
      </c>
      <c r="AH20" s="16">
        <f>Nominal!AH20*'Real Terms'!$AX$29/'Real Terms'!AH29</f>
        <v>7874.765877058745</v>
      </c>
      <c r="AI20" s="16">
        <f>Nominal!AI20*'Real Terms'!$AX$29/'Real Terms'!AI29</f>
        <v>7034.0934036692624</v>
      </c>
      <c r="AJ20" s="16">
        <f>Nominal!AJ20*'Real Terms'!$AX$29/'Real Terms'!AJ29</f>
        <v>7772.8548361028388</v>
      </c>
      <c r="AK20" s="16">
        <f>Nominal!AK20*'Real Terms'!$AX$29/'Real Terms'!AK29</f>
        <v>8102.1089187234284</v>
      </c>
      <c r="AL20" s="16">
        <f>Nominal!AL20*'Real Terms'!$AX$29/'Real Terms'!AL29</f>
        <v>7838.2112002028325</v>
      </c>
      <c r="AM20" s="16">
        <f>Nominal!AM20*'Real Terms'!$AX$29/'Real Terms'!AM29</f>
        <v>8167.1760812495531</v>
      </c>
      <c r="AN20" s="16">
        <f>Nominal!AN20*'Real Terms'!$AX$29/'Real Terms'!AN29</f>
        <v>8316.9751779285161</v>
      </c>
      <c r="AO20" s="16">
        <f>Nominal!AO20*'Real Terms'!$AX$29/'Real Terms'!AO29</f>
        <v>7616.7292621144743</v>
      </c>
      <c r="AP20" s="16">
        <f>Nominal!AP20*'Real Terms'!$AX$29/'Real Terms'!AP29</f>
        <v>7706.072807202494</v>
      </c>
      <c r="AQ20" s="16">
        <f>Nominal!AQ20*'Real Terms'!$AX$29/'Real Terms'!AQ29</f>
        <v>8728.8063801479293</v>
      </c>
      <c r="AR20" s="16">
        <f>Nominal!AR20*'Real Terms'!$AX$29/'Real Terms'!AR29</f>
        <v>10048.888508438869</v>
      </c>
      <c r="AS20" s="16">
        <f>Nominal!AS20*'Real Terms'!$AX$29/'Real Terms'!AS29</f>
        <v>9708.1991528413055</v>
      </c>
      <c r="AT20" s="16">
        <f>Nominal!AT20*'Real Terms'!$AX$29/'Real Terms'!AT29</f>
        <v>9762.5971643710946</v>
      </c>
      <c r="AU20" s="16">
        <f>Nominal!AU20*'Real Terms'!$AX$29/'Real Terms'!AU29</f>
        <v>10900.296599037445</v>
      </c>
      <c r="AV20" s="16">
        <f>Nominal!AV20*'Real Terms'!$AX$29/'Real Terms'!AV29</f>
        <v>12288.426088569762</v>
      </c>
      <c r="AW20" s="16">
        <f>Nominal!AW20*'Real Terms'!$AX$29/'Real Terms'!AW29</f>
        <v>13384.749464879909</v>
      </c>
      <c r="AX20" s="16">
        <f>Nominal!AX20*'Real Terms'!$AX$29/'Real Terms'!AX29</f>
        <v>13595.685014879997</v>
      </c>
      <c r="AY20" s="16">
        <f>Nominal!AY20*'Real Terms'!$AX$29/'Real Terms'!AY29</f>
        <v>13004.601717035446</v>
      </c>
    </row>
    <row r="21" spans="2:51" x14ac:dyDescent="0.25">
      <c r="B21" t="s">
        <v>106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</row>
    <row r="22" spans="2:51" x14ac:dyDescent="0.25">
      <c r="B22" s="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</row>
    <row r="23" spans="2:51" x14ac:dyDescent="0.25">
      <c r="B23" s="4" t="s">
        <v>107</v>
      </c>
      <c r="C23" s="16">
        <f>Nominal!C23*'Real Terms'!$AX$29/'Real Terms'!C29</f>
        <v>0</v>
      </c>
      <c r="D23" s="16">
        <f>Nominal!D23*'Real Terms'!$AX$29/'Real Terms'!D29</f>
        <v>8.8296969496472855</v>
      </c>
      <c r="E23" s="16">
        <f>Nominal!E23*'Real Terms'!$AX$29/'Real Terms'!E29</f>
        <v>0</v>
      </c>
      <c r="F23" s="16">
        <f>Nominal!F23*'Real Terms'!$AX$29/'Real Terms'!F29</f>
        <v>15.038886772486771</v>
      </c>
      <c r="G23" s="16">
        <f>Nominal!G23*'Real Terms'!$AX$29/'Real Terms'!G29</f>
        <v>15.86180527526996</v>
      </c>
      <c r="H23" s="16">
        <f>Nominal!H23*'Real Terms'!$AX$29/'Real Terms'!H29</f>
        <v>884.37716392156858</v>
      </c>
      <c r="I23" s="16">
        <f>Nominal!I23*'Real Terms'!$AX$29/'Real Terms'!I29</f>
        <v>150.70614840304495</v>
      </c>
      <c r="J23" s="16">
        <f>Nominal!J23*'Real Terms'!$AX$29/'Real Terms'!J29</f>
        <v>-6.7602834814114665</v>
      </c>
      <c r="K23" s="16">
        <f>Nominal!K23*'Real Terms'!$AX$29/'Real Terms'!K29</f>
        <v>81.555081561423634</v>
      </c>
      <c r="L23" s="16">
        <f>Nominal!L23*'Real Terms'!$AX$29/'Real Terms'!L29</f>
        <v>39.194329557336523</v>
      </c>
      <c r="M23" s="16">
        <f>Nominal!M23*'Real Terms'!$AX$29/'Real Terms'!M29</f>
        <v>33.471967509710829</v>
      </c>
      <c r="N23" s="16">
        <f>Nominal!N23*'Real Terms'!$AX$29/'Real Terms'!N29</f>
        <v>8.1514087659925707</v>
      </c>
      <c r="O23" s="16">
        <f>Nominal!O23*'Real Terms'!$AX$29/'Real Terms'!O29</f>
        <v>-18.98444740711566</v>
      </c>
      <c r="P23" s="16">
        <f>Nominal!P23*'Real Terms'!$AX$29/'Real Terms'!P29</f>
        <v>-57.066673346194527</v>
      </c>
      <c r="Q23" s="16">
        <f>Nominal!Q23*'Real Terms'!$AX$29/'Real Terms'!Q29</f>
        <v>51.62211108430828</v>
      </c>
      <c r="R23" s="16">
        <f>Nominal!R23*'Real Terms'!$AX$29/'Real Terms'!R29</f>
        <v>2.0826058900584794</v>
      </c>
      <c r="S23" s="16">
        <f>Nominal!S23*'Real Terms'!$AX$29/'Real Terms'!S29</f>
        <v>0</v>
      </c>
      <c r="T23" s="16">
        <f>Nominal!T23*'Real Terms'!$AX$29/'Real Terms'!T29</f>
        <v>-27.811476436367659</v>
      </c>
      <c r="U23" s="16">
        <f>Nominal!U23*'Real Terms'!$AX$29/'Real Terms'!U29</f>
        <v>16.357192293835279</v>
      </c>
      <c r="V23" s="16">
        <f>Nominal!V23*'Real Terms'!$AX$29/'Real Terms'!V29</f>
        <v>137.57503167610653</v>
      </c>
      <c r="W23" s="16">
        <f>Nominal!W23*'Real Terms'!$AX$29/'Real Terms'!W29</f>
        <v>58.287792980937652</v>
      </c>
      <c r="X23" s="16">
        <f>Nominal!X23*'Real Terms'!$AX$29/'Real Terms'!X29</f>
        <v>41.071889577635972</v>
      </c>
      <c r="Y23" s="16">
        <f>Nominal!Y23*'Real Terms'!$AX$29/'Real Terms'!Y29</f>
        <v>56.385617590942658</v>
      </c>
      <c r="Z23" s="16">
        <f>Nominal!Z23*'Real Terms'!$AX$29/'Real Terms'!Z29</f>
        <v>7.2599162223914693</v>
      </c>
      <c r="AA23" s="16">
        <f>Nominal!AA23*'Real Terms'!$AX$29/'Real Terms'!AA29</f>
        <v>158.04058963999753</v>
      </c>
      <c r="AB23" s="16">
        <f>Nominal!AB23*'Real Terms'!$AX$29/'Real Terms'!AB29</f>
        <v>100.8585796531051</v>
      </c>
      <c r="AC23" s="16">
        <f>Nominal!AC23*'Real Terms'!$AX$29/'Real Terms'!AC29</f>
        <v>561.18876084717681</v>
      </c>
      <c r="AD23" s="16">
        <f>Nominal!AD23*'Real Terms'!$AX$29/'Real Terms'!AD29</f>
        <v>104.03924084821924</v>
      </c>
      <c r="AE23" s="16">
        <f>Nominal!AE23*'Real Terms'!$AX$29/'Real Terms'!AE29</f>
        <v>-99.760722311832538</v>
      </c>
      <c r="AF23" s="16">
        <f>Nominal!AF23*'Real Terms'!$AX$29/'Real Terms'!AF29</f>
        <v>1.3200865145932953E-3</v>
      </c>
      <c r="AG23" s="16">
        <f>Nominal!AG23*'Real Terms'!$AX$29/'Real Terms'!AG29</f>
        <v>70.788398439253783</v>
      </c>
      <c r="AH23" s="16">
        <f>Nominal!AH23*'Real Terms'!$AX$29/'Real Terms'!AH29</f>
        <v>549.49425208703838</v>
      </c>
      <c r="AI23" s="16">
        <f>Nominal!AI23*'Real Terms'!$AX$29/'Real Terms'!AI29</f>
        <v>703.43261529529934</v>
      </c>
      <c r="AJ23" s="16">
        <f>Nominal!AJ23*'Real Terms'!$AX$29/'Real Terms'!AJ29</f>
        <v>89.885503448923956</v>
      </c>
      <c r="AK23" s="16">
        <f>Nominal!AK23*'Real Terms'!$AX$29/'Real Terms'!AK29</f>
        <v>20.502729573279836</v>
      </c>
      <c r="AL23" s="16">
        <f>Nominal!AL23*'Real Terms'!$AX$29/'Real Terms'!AL29</f>
        <v>0.82391848635628928</v>
      </c>
      <c r="AM23" s="16">
        <f>Nominal!AM23*'Real Terms'!$AX$29/'Real Terms'!AM29</f>
        <v>0.59939556089292123</v>
      </c>
      <c r="AN23" s="16">
        <f>Nominal!AN23*'Real Terms'!$AX$29/'Real Terms'!AN29</f>
        <v>55.313141024173909</v>
      </c>
      <c r="AO23" s="16">
        <f>Nominal!AO23*'Real Terms'!$AX$29/'Real Terms'!AO29</f>
        <v>0</v>
      </c>
      <c r="AP23" s="16">
        <f>Nominal!AP23*'Real Terms'!$AX$29/'Real Terms'!AP29</f>
        <v>753.78236600228979</v>
      </c>
      <c r="AQ23" s="16">
        <f>Nominal!AQ23*'Real Terms'!$AX$29/'Real Terms'!AQ29</f>
        <v>82.994235680607332</v>
      </c>
      <c r="AR23" s="16">
        <f>Nominal!AR23*'Real Terms'!$AX$29/'Real Terms'!AR29</f>
        <v>-124.45842312717848</v>
      </c>
      <c r="AS23" s="16">
        <f>Nominal!AS23*'Real Terms'!$AX$29/'Real Terms'!AS29</f>
        <v>398.1786895244685</v>
      </c>
      <c r="AT23" s="16">
        <f>Nominal!AT23*'Real Terms'!$AX$29/'Real Terms'!AT29</f>
        <v>-41.294797103569614</v>
      </c>
      <c r="AU23" s="16">
        <f>Nominal!AU23*'Real Terms'!$AX$29/'Real Terms'!AU29</f>
        <v>-1017.1912351709428</v>
      </c>
      <c r="AV23" s="16">
        <f>Nominal!AV23*'Real Terms'!$AX$29/'Real Terms'!AV29</f>
        <v>-741.83411147544109</v>
      </c>
      <c r="AW23" s="16">
        <f>Nominal!AW23*'Real Terms'!$AX$29/'Real Terms'!AW29</f>
        <v>153.51257291278114</v>
      </c>
      <c r="AX23" s="16">
        <f>Nominal!AX23*'Real Terms'!$AX$29/'Real Terms'!AX29</f>
        <v>28.455699320000001</v>
      </c>
      <c r="AY23" s="16">
        <f>Nominal!AY23*'Real Terms'!$AX$29/'Real Terms'!AY29</f>
        <v>352.3081782773325</v>
      </c>
    </row>
    <row r="24" spans="2:51" x14ac:dyDescent="0.25">
      <c r="B24" s="4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</row>
    <row r="25" spans="2:51" x14ac:dyDescent="0.25">
      <c r="B25" s="4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</row>
    <row r="26" spans="2:51" x14ac:dyDescent="0.25">
      <c r="B26" s="11" t="s">
        <v>112</v>
      </c>
      <c r="C26" s="16">
        <f>Nominal!C26*'Real Terms'!$AX$29/'Real Terms'!C29</f>
        <v>3030.7241161894617</v>
      </c>
      <c r="D26" s="16">
        <f>Nominal!D26*'Real Terms'!$AX$29/'Real Terms'!D29</f>
        <v>3286.3863074726346</v>
      </c>
      <c r="E26" s="16">
        <f>Nominal!E26*'Real Terms'!$AX$29/'Real Terms'!E29</f>
        <v>3533.7559745329604</v>
      </c>
      <c r="F26" s="16">
        <f>Nominal!F26*'Real Terms'!$AX$29/'Real Terms'!F29</f>
        <v>3915.143085883597</v>
      </c>
      <c r="G26" s="16">
        <f>Nominal!G26*'Real Terms'!$AX$29/'Real Terms'!G29</f>
        <v>3851.9381655337229</v>
      </c>
      <c r="H26" s="16">
        <f>Nominal!H26*'Real Terms'!$AX$29/'Real Terms'!H29</f>
        <v>4339.9282020168057</v>
      </c>
      <c r="I26" s="16">
        <f>Nominal!I26*'Real Terms'!$AX$29/'Real Terms'!I29</f>
        <v>3911.1940757436359</v>
      </c>
      <c r="J26" s="16">
        <f>Nominal!J26*'Real Terms'!$AX$29/'Real Terms'!J29</f>
        <v>4005.652661729679</v>
      </c>
      <c r="K26" s="16">
        <f>Nominal!K26*'Real Terms'!$AX$29/'Real Terms'!K29</f>
        <v>4188.5545871626473</v>
      </c>
      <c r="L26" s="16">
        <f>Nominal!L26*'Real Terms'!$AX$29/'Real Terms'!L29</f>
        <v>4219.1364920500337</v>
      </c>
      <c r="M26" s="16">
        <f>Nominal!M26*'Real Terms'!$AX$29/'Real Terms'!M29</f>
        <v>4318.662736872393</v>
      </c>
      <c r="N26" s="16">
        <f>Nominal!N26*'Real Terms'!$AX$29/'Real Terms'!N29</f>
        <v>4488.4573128408283</v>
      </c>
      <c r="O26" s="16">
        <f>Nominal!O26*'Real Terms'!$AX$29/'Real Terms'!O29</f>
        <v>4462.4489167178672</v>
      </c>
      <c r="P26" s="16">
        <f>Nominal!P26*'Real Terms'!$AX$29/'Real Terms'!P29</f>
        <v>4470.8191178940806</v>
      </c>
      <c r="Q26" s="16">
        <f>Nominal!Q26*'Real Terms'!$AX$29/'Real Terms'!Q29</f>
        <v>4750.3501311376185</v>
      </c>
      <c r="R26" s="16">
        <f>Nominal!R26*'Real Terms'!$AX$29/'Real Terms'!R29</f>
        <v>5037.2441306308774</v>
      </c>
      <c r="S26" s="16">
        <f>Nominal!S26*'Real Terms'!$AX$29/'Real Terms'!S29</f>
        <v>5533.1624216135378</v>
      </c>
      <c r="T26" s="16">
        <f>Nominal!T26*'Real Terms'!$AX$29/'Real Terms'!T29</f>
        <v>5555.5514531506451</v>
      </c>
      <c r="U26" s="16">
        <f>Nominal!U26*'Real Terms'!$AX$29/'Real Terms'!U29</f>
        <v>5681.2578033325053</v>
      </c>
      <c r="V26" s="16">
        <f>Nominal!V26*'Real Terms'!$AX$29/'Real Terms'!V29</f>
        <v>6066.6349738535773</v>
      </c>
      <c r="W26" s="16">
        <f>Nominal!W26*'Real Terms'!$AX$29/'Real Terms'!W29</f>
        <v>6304.9859700428633</v>
      </c>
      <c r="X26" s="16">
        <f>Nominal!X26*'Real Terms'!$AX$29/'Real Terms'!X29</f>
        <v>6127.9113769994565</v>
      </c>
      <c r="Y26" s="16">
        <f>Nominal!Y26*'Real Terms'!$AX$29/'Real Terms'!Y29</f>
        <v>6382.533594550805</v>
      </c>
      <c r="Z26" s="16">
        <f>Nominal!Z26*'Real Terms'!$AX$29/'Real Terms'!Z29</f>
        <v>7250.0117001871668</v>
      </c>
      <c r="AA26" s="16">
        <f>Nominal!AA26*'Real Terms'!$AX$29/'Real Terms'!AA29</f>
        <v>7019.3376119663299</v>
      </c>
      <c r="AB26" s="16">
        <f>Nominal!AB26*'Real Terms'!$AX$29/'Real Terms'!AB29</f>
        <v>6890.6085871843634</v>
      </c>
      <c r="AC26" s="16">
        <f>Nominal!AC26*'Real Terms'!$AX$29/'Real Terms'!AC29</f>
        <v>7873.5375321707543</v>
      </c>
      <c r="AD26" s="16">
        <f>Nominal!AD26*'Real Terms'!$AX$29/'Real Terms'!AD29</f>
        <v>8236.1523389236245</v>
      </c>
      <c r="AE26" s="16">
        <f>Nominal!AE26*'Real Terms'!$AX$29/'Real Terms'!AE29</f>
        <v>8811.7708319693666</v>
      </c>
      <c r="AF26" s="16">
        <f>Nominal!AF26*'Real Terms'!$AX$29/'Real Terms'!AF29</f>
        <v>8989.1947960498273</v>
      </c>
      <c r="AG26" s="16">
        <f>Nominal!AG26*'Real Terms'!$AX$29/'Real Terms'!AG29</f>
        <v>9100.1428897086153</v>
      </c>
      <c r="AH26" s="16">
        <f>Nominal!AH26*'Real Terms'!$AX$29/'Real Terms'!AH29</f>
        <v>8424.260129145785</v>
      </c>
      <c r="AI26" s="16">
        <f>Nominal!AI26*'Real Terms'!$AX$29/'Real Terms'!AI29</f>
        <v>7737.5260189645614</v>
      </c>
      <c r="AJ26" s="16">
        <f>Nominal!AJ26*'Real Terms'!$AX$29/'Real Terms'!AJ29</f>
        <v>7862.7403395517631</v>
      </c>
      <c r="AK26" s="16">
        <f>Nominal!AK26*'Real Terms'!$AX$29/'Real Terms'!AK29</f>
        <v>8122.6116482967091</v>
      </c>
      <c r="AL26" s="16">
        <f>Nominal!AL26*'Real Terms'!$AX$29/'Real Terms'!AL29</f>
        <v>7839.0351186891894</v>
      </c>
      <c r="AM26" s="16">
        <f>Nominal!AM26*'Real Terms'!$AX$29/'Real Terms'!AM29</f>
        <v>8167.775476810446</v>
      </c>
      <c r="AN26" s="16">
        <f>Nominal!AN26*'Real Terms'!$AX$29/'Real Terms'!AN29</f>
        <v>8372.2883189526892</v>
      </c>
      <c r="AO26" s="16">
        <f>Nominal!AO26*'Real Terms'!$AX$29/'Real Terms'!AO29</f>
        <v>7616.7292621144743</v>
      </c>
      <c r="AP26" s="16">
        <f>Nominal!AP26*'Real Terms'!$AX$29/'Real Terms'!AP29</f>
        <v>8459.8551732047836</v>
      </c>
      <c r="AQ26" s="16">
        <f>Nominal!AQ26*'Real Terms'!$AX$29/'Real Terms'!AQ29</f>
        <v>8811.800615828537</v>
      </c>
      <c r="AR26" s="16">
        <f>Nominal!AR26*'Real Terms'!$AX$29/'Real Terms'!AR29</f>
        <v>9924.4300853116911</v>
      </c>
      <c r="AS26" s="16">
        <f>Nominal!AS26*'Real Terms'!$AX$29/'Real Terms'!AS29</f>
        <v>10106.377842365773</v>
      </c>
      <c r="AT26" s="16">
        <f>Nominal!AT26*'Real Terms'!$AX$29/'Real Terms'!AT29</f>
        <v>9721.3023672675245</v>
      </c>
      <c r="AU26" s="16">
        <f>Nominal!AU26*'Real Terms'!$AX$29/'Real Terms'!AU29</f>
        <v>9883.1053638665016</v>
      </c>
      <c r="AV26" s="16">
        <f>Nominal!AV26*'Real Terms'!$AX$29/'Real Terms'!AV29</f>
        <v>11546.59197709432</v>
      </c>
      <c r="AW26" s="16">
        <f>Nominal!AW26*'Real Terms'!$AX$29/'Real Terms'!AW29</f>
        <v>13538.262037792689</v>
      </c>
      <c r="AX26" s="16">
        <f>Nominal!AX26*'Real Terms'!$AX$29/'Real Terms'!AX29</f>
        <v>13624.140714199999</v>
      </c>
      <c r="AY26" s="16">
        <f>Nominal!AY26*'Real Terms'!$AX$29/'Real Terms'!AY29</f>
        <v>13356.909895312781</v>
      </c>
    </row>
    <row r="27" spans="2:51" x14ac:dyDescent="0.25"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</row>
    <row r="28" spans="2:51" x14ac:dyDescent="0.25"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</row>
    <row r="29" spans="2:51" x14ac:dyDescent="0.25">
      <c r="B29" t="s">
        <v>111</v>
      </c>
      <c r="C29" s="19">
        <v>62.633333333333333</v>
      </c>
      <c r="D29" s="19">
        <v>68.516666666666666</v>
      </c>
      <c r="E29" s="19">
        <v>77.616666666666674</v>
      </c>
      <c r="F29" s="19">
        <v>86.625</v>
      </c>
      <c r="G29" s="19">
        <v>94.149999999999991</v>
      </c>
      <c r="H29" s="19">
        <v>98.174999999999997</v>
      </c>
      <c r="I29" s="19">
        <v>101.80833333333332</v>
      </c>
      <c r="J29" s="19">
        <v>105.8</v>
      </c>
      <c r="K29" s="19">
        <v>108.87500000000001</v>
      </c>
      <c r="L29" s="19">
        <v>111.25833333333334</v>
      </c>
      <c r="M29" s="19">
        <v>115.85</v>
      </c>
      <c r="N29" s="19">
        <v>121.15</v>
      </c>
      <c r="O29" s="19">
        <v>126.94999999999999</v>
      </c>
      <c r="P29" s="19">
        <v>133.90833333333336</v>
      </c>
      <c r="Q29" s="19">
        <v>138.18333333333334</v>
      </c>
      <c r="R29" s="19">
        <v>142.5</v>
      </c>
      <c r="S29" s="19">
        <v>146.24166666666667</v>
      </c>
      <c r="T29" s="19">
        <v>150.40833333333333</v>
      </c>
      <c r="U29" s="19">
        <v>154.50833333333335</v>
      </c>
      <c r="V29" s="19">
        <v>158.9</v>
      </c>
      <c r="W29" s="19">
        <v>161.75</v>
      </c>
      <c r="X29" s="19">
        <v>164.55</v>
      </c>
      <c r="Y29" s="19">
        <v>169.29166666666666</v>
      </c>
      <c r="Z29" s="19">
        <v>175.06666666666666</v>
      </c>
      <c r="AA29" s="19">
        <v>178.16666666666669</v>
      </c>
      <c r="AB29" s="19">
        <v>182.09166666666667</v>
      </c>
      <c r="AC29" s="19">
        <v>186.10833333333332</v>
      </c>
      <c r="AD29" s="19">
        <v>191.7</v>
      </c>
      <c r="AE29" s="19">
        <v>198.94166666666666</v>
      </c>
      <c r="AF29" s="19">
        <v>204.11199999999999</v>
      </c>
      <c r="AG29" s="19">
        <v>211.684</v>
      </c>
      <c r="AH29" s="19">
        <v>214.64858333333333</v>
      </c>
      <c r="AI29" s="19">
        <v>216.76133333333334</v>
      </c>
      <c r="AJ29" s="19">
        <v>221.06133333333335</v>
      </c>
      <c r="AK29" s="19">
        <v>227.55349999999999</v>
      </c>
      <c r="AL29" s="19">
        <v>231.38866666666667</v>
      </c>
      <c r="AM29" s="19">
        <v>234.989</v>
      </c>
      <c r="AN29" s="19">
        <v>236.67041666666668</v>
      </c>
      <c r="AO29" s="19">
        <v>238.24291666666667</v>
      </c>
      <c r="AP29" s="19">
        <v>242.67516666666666</v>
      </c>
      <c r="AQ29" s="19">
        <v>248.13149999999999</v>
      </c>
      <c r="AR29" s="19">
        <v>253.25758333333334</v>
      </c>
      <c r="AS29" s="19">
        <v>257.27174999999994</v>
      </c>
      <c r="AT29" s="19">
        <v>263.1515</v>
      </c>
      <c r="AU29" s="19">
        <v>282.02800000000002</v>
      </c>
      <c r="AV29" s="19">
        <v>299.65566666666672</v>
      </c>
      <c r="AW29" s="19">
        <v>309.56700000000001</v>
      </c>
      <c r="AX29">
        <v>317.74233333333331</v>
      </c>
      <c r="AY29">
        <v>326.99012671603384</v>
      </c>
    </row>
    <row r="32" spans="2:51" x14ac:dyDescent="0.25">
      <c r="B32" t="s">
        <v>113</v>
      </c>
    </row>
  </sheetData>
  <phoneticPr fontId="6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DD876-67BB-4F85-9EB1-9F2205837DB6}">
  <dimension ref="B1:C154"/>
  <sheetViews>
    <sheetView workbookViewId="0">
      <selection activeCell="C72" sqref="C72:C120"/>
    </sheetView>
  </sheetViews>
  <sheetFormatPr defaultRowHeight="15" x14ac:dyDescent="0.25"/>
  <cols>
    <col min="2" max="2" width="22.42578125" bestFit="1" customWidth="1"/>
    <col min="3" max="3" width="74.7109375" bestFit="1" customWidth="1"/>
  </cols>
  <sheetData>
    <row r="1" spans="2:3" x14ac:dyDescent="0.25">
      <c r="C1" t="s">
        <v>114</v>
      </c>
    </row>
    <row r="2" spans="2:3" x14ac:dyDescent="0.25">
      <c r="B2" t="s">
        <v>115</v>
      </c>
      <c r="C2" t="s">
        <v>116</v>
      </c>
    </row>
    <row r="3" spans="2:3" x14ac:dyDescent="0.25">
      <c r="B3" t="s">
        <v>117</v>
      </c>
      <c r="C3" t="s">
        <v>129</v>
      </c>
    </row>
    <row r="4" spans="2:3" x14ac:dyDescent="0.25">
      <c r="B4" t="s">
        <v>118</v>
      </c>
      <c r="C4" t="s">
        <v>119</v>
      </c>
    </row>
    <row r="5" spans="2:3" x14ac:dyDescent="0.25">
      <c r="B5" t="s">
        <v>120</v>
      </c>
      <c r="C5" t="s">
        <v>121</v>
      </c>
    </row>
    <row r="6" spans="2:3" x14ac:dyDescent="0.25">
      <c r="B6" t="s">
        <v>122</v>
      </c>
      <c r="C6" t="s">
        <v>123</v>
      </c>
    </row>
    <row r="8" spans="2:3" x14ac:dyDescent="0.25">
      <c r="B8" s="20">
        <v>5295</v>
      </c>
      <c r="C8">
        <v>9.9411320358184003</v>
      </c>
    </row>
    <row r="9" spans="2:3" x14ac:dyDescent="0.25">
      <c r="B9" s="20">
        <v>5660</v>
      </c>
      <c r="C9">
        <v>10.082532211160636</v>
      </c>
    </row>
    <row r="10" spans="2:3" x14ac:dyDescent="0.25">
      <c r="B10" s="20">
        <v>6026</v>
      </c>
      <c r="C10">
        <v>10.374599545107666</v>
      </c>
    </row>
    <row r="11" spans="2:3" x14ac:dyDescent="0.25">
      <c r="B11" s="20">
        <v>6391</v>
      </c>
      <c r="C11">
        <v>11.774898012559992</v>
      </c>
    </row>
    <row r="12" spans="2:3" x14ac:dyDescent="0.25">
      <c r="B12" s="20">
        <v>6756</v>
      </c>
      <c r="C12">
        <v>13.800461054156866</v>
      </c>
    </row>
    <row r="13" spans="2:3" x14ac:dyDescent="0.25">
      <c r="B13" s="20">
        <v>7121</v>
      </c>
      <c r="C13">
        <v>16.218887414826174</v>
      </c>
    </row>
    <row r="14" spans="2:3" x14ac:dyDescent="0.25">
      <c r="B14" s="20">
        <v>7487</v>
      </c>
      <c r="C14">
        <v>19.063920074640382</v>
      </c>
    </row>
    <row r="15" spans="2:3" x14ac:dyDescent="0.25">
      <c r="B15" s="20">
        <v>7852</v>
      </c>
      <c r="C15">
        <v>19.104206905951546</v>
      </c>
    </row>
    <row r="16" spans="2:3" x14ac:dyDescent="0.25">
      <c r="B16" s="20">
        <v>8217</v>
      </c>
      <c r="C16">
        <v>17.140434469810057</v>
      </c>
    </row>
    <row r="17" spans="2:3" x14ac:dyDescent="0.25">
      <c r="B17" s="20">
        <v>8582</v>
      </c>
      <c r="C17">
        <v>16.775905777297215</v>
      </c>
    </row>
    <row r="18" spans="2:3" x14ac:dyDescent="0.25">
      <c r="B18" s="20">
        <v>8948</v>
      </c>
      <c r="C18">
        <v>17.165656993106804</v>
      </c>
    </row>
    <row r="19" spans="2:3" x14ac:dyDescent="0.25">
      <c r="B19" s="20">
        <v>9313</v>
      </c>
      <c r="C19">
        <v>17.224034972945216</v>
      </c>
    </row>
    <row r="20" spans="2:3" x14ac:dyDescent="0.25">
      <c r="B20" s="20">
        <v>9678</v>
      </c>
      <c r="C20">
        <v>17.807574389107685</v>
      </c>
    </row>
    <row r="21" spans="2:3" x14ac:dyDescent="0.25">
      <c r="B21" s="20">
        <v>10043</v>
      </c>
      <c r="C21">
        <v>17.490917571499342</v>
      </c>
    </row>
    <row r="22" spans="2:3" x14ac:dyDescent="0.25">
      <c r="B22" s="20">
        <v>10409</v>
      </c>
      <c r="C22">
        <v>17.2450998557572</v>
      </c>
    </row>
    <row r="23" spans="2:3" x14ac:dyDescent="0.25">
      <c r="B23" s="20">
        <v>10774</v>
      </c>
      <c r="C23">
        <v>17.100567993774785</v>
      </c>
    </row>
    <row r="24" spans="2:3" x14ac:dyDescent="0.25">
      <c r="B24" s="20">
        <v>11139</v>
      </c>
      <c r="C24">
        <v>17.117068509416125</v>
      </c>
    </row>
    <row r="25" spans="2:3" x14ac:dyDescent="0.25">
      <c r="B25" s="20">
        <v>11504</v>
      </c>
      <c r="C25">
        <v>15.981865018271305</v>
      </c>
    </row>
    <row r="26" spans="2:3" x14ac:dyDescent="0.25">
      <c r="B26" s="20">
        <v>11870</v>
      </c>
      <c r="C26">
        <v>14.414967609335617</v>
      </c>
    </row>
    <row r="27" spans="2:3" x14ac:dyDescent="0.25">
      <c r="B27" s="20">
        <v>12235</v>
      </c>
      <c r="C27">
        <v>12.990499404544581</v>
      </c>
    </row>
    <row r="28" spans="2:3" x14ac:dyDescent="0.25">
      <c r="B28" s="20">
        <v>12600</v>
      </c>
      <c r="C28">
        <v>13.241753433350937</v>
      </c>
    </row>
    <row r="29" spans="2:3" x14ac:dyDescent="0.25">
      <c r="B29" s="20">
        <v>12965</v>
      </c>
      <c r="C29">
        <v>13.591770940666962</v>
      </c>
    </row>
    <row r="30" spans="2:3" x14ac:dyDescent="0.25">
      <c r="B30" s="20">
        <v>13331</v>
      </c>
      <c r="C30">
        <v>13.741737340705138</v>
      </c>
    </row>
    <row r="31" spans="2:3" x14ac:dyDescent="0.25">
      <c r="B31" s="20">
        <v>13696</v>
      </c>
      <c r="C31">
        <v>14.11683887027216</v>
      </c>
    </row>
    <row r="32" spans="2:3" x14ac:dyDescent="0.25">
      <c r="B32" s="20">
        <v>14061</v>
      </c>
      <c r="C32">
        <v>14.325516113383227</v>
      </c>
    </row>
    <row r="33" spans="2:3" x14ac:dyDescent="0.25">
      <c r="B33" s="20">
        <v>14426</v>
      </c>
      <c r="C33">
        <v>13.958196923404328</v>
      </c>
    </row>
    <row r="34" spans="2:3" x14ac:dyDescent="0.25">
      <c r="B34" s="20">
        <v>14792</v>
      </c>
      <c r="C34">
        <v>13.974910463133128</v>
      </c>
    </row>
    <row r="35" spans="2:3" x14ac:dyDescent="0.25">
      <c r="B35" s="20">
        <v>15157</v>
      </c>
      <c r="C35">
        <v>14.158110909097195</v>
      </c>
    </row>
    <row r="36" spans="2:3" x14ac:dyDescent="0.25">
      <c r="B36" s="20">
        <v>15522</v>
      </c>
      <c r="C36">
        <v>15.591747611380814</v>
      </c>
    </row>
    <row r="37" spans="2:3" x14ac:dyDescent="0.25">
      <c r="B37" s="20">
        <v>15887</v>
      </c>
      <c r="C37">
        <v>16.960505355646568</v>
      </c>
    </row>
    <row r="38" spans="2:3" x14ac:dyDescent="0.25">
      <c r="B38" s="20">
        <v>16253</v>
      </c>
      <c r="C38">
        <v>17.42595094942503</v>
      </c>
    </row>
    <row r="39" spans="2:3" x14ac:dyDescent="0.25">
      <c r="B39" s="20">
        <v>16618</v>
      </c>
      <c r="C39">
        <v>17.792829644161625</v>
      </c>
    </row>
    <row r="40" spans="2:3" x14ac:dyDescent="0.25">
      <c r="B40" s="20">
        <v>16983</v>
      </c>
      <c r="C40">
        <v>18.243628023855248</v>
      </c>
    </row>
    <row r="41" spans="2:3" x14ac:dyDescent="0.25">
      <c r="B41" s="20">
        <v>17348</v>
      </c>
      <c r="C41">
        <v>21.216500971794279</v>
      </c>
    </row>
    <row r="42" spans="2:3" x14ac:dyDescent="0.25">
      <c r="B42" s="20">
        <v>17714</v>
      </c>
      <c r="C42">
        <v>23.306666666666661</v>
      </c>
    </row>
    <row r="43" spans="2:3" x14ac:dyDescent="0.25">
      <c r="B43" s="20">
        <v>18079</v>
      </c>
      <c r="C43">
        <v>24.107499999999998</v>
      </c>
    </row>
    <row r="44" spans="2:3" x14ac:dyDescent="0.25">
      <c r="B44" s="20">
        <v>18444</v>
      </c>
      <c r="C44">
        <v>23.682500000000001</v>
      </c>
    </row>
    <row r="45" spans="2:3" x14ac:dyDescent="0.25">
      <c r="B45" s="20">
        <v>18809</v>
      </c>
      <c r="C45">
        <v>25.134999999999998</v>
      </c>
    </row>
    <row r="46" spans="2:3" x14ac:dyDescent="0.25">
      <c r="B46" s="20">
        <v>19175</v>
      </c>
      <c r="C46">
        <v>26.288333333333334</v>
      </c>
    </row>
    <row r="47" spans="2:3" x14ac:dyDescent="0.25">
      <c r="B47" s="20">
        <v>19540</v>
      </c>
      <c r="C47">
        <v>26.675833333333333</v>
      </c>
    </row>
    <row r="48" spans="2:3" x14ac:dyDescent="0.25">
      <c r="B48" s="20">
        <v>19905</v>
      </c>
      <c r="C48">
        <v>26.899166666666666</v>
      </c>
    </row>
    <row r="49" spans="2:3" x14ac:dyDescent="0.25">
      <c r="B49" s="20">
        <v>20270</v>
      </c>
      <c r="C49">
        <v>26.786666666666669</v>
      </c>
    </row>
    <row r="50" spans="2:3" x14ac:dyDescent="0.25">
      <c r="B50" s="20">
        <v>20636</v>
      </c>
      <c r="C50">
        <v>26.8825</v>
      </c>
    </row>
    <row r="51" spans="2:3" x14ac:dyDescent="0.25">
      <c r="B51" s="20">
        <v>21001</v>
      </c>
      <c r="C51">
        <v>27.664166666666667</v>
      </c>
    </row>
    <row r="52" spans="2:3" x14ac:dyDescent="0.25">
      <c r="B52" s="20">
        <v>21366</v>
      </c>
      <c r="C52">
        <v>28.582500000000003</v>
      </c>
    </row>
    <row r="53" spans="2:3" x14ac:dyDescent="0.25">
      <c r="B53" s="20">
        <v>21731</v>
      </c>
      <c r="C53">
        <v>28.973333333333333</v>
      </c>
    </row>
    <row r="54" spans="2:3" x14ac:dyDescent="0.25">
      <c r="B54" s="20">
        <v>22097</v>
      </c>
      <c r="C54">
        <v>29.383333333333333</v>
      </c>
    </row>
    <row r="55" spans="2:3" x14ac:dyDescent="0.25">
      <c r="B55" s="20">
        <v>22462</v>
      </c>
      <c r="C55">
        <v>29.76</v>
      </c>
    </row>
    <row r="56" spans="2:3" x14ac:dyDescent="0.25">
      <c r="B56" s="20">
        <v>22827</v>
      </c>
      <c r="C56">
        <v>30.065833333333334</v>
      </c>
    </row>
    <row r="57" spans="2:3" x14ac:dyDescent="0.25">
      <c r="B57" s="20">
        <v>23192</v>
      </c>
      <c r="C57">
        <v>30.424166666666668</v>
      </c>
    </row>
    <row r="58" spans="2:3" x14ac:dyDescent="0.25">
      <c r="B58" s="20">
        <v>23558</v>
      </c>
      <c r="C58">
        <v>30.858333333333334</v>
      </c>
    </row>
    <row r="59" spans="2:3" x14ac:dyDescent="0.25">
      <c r="B59" s="20">
        <v>23923</v>
      </c>
      <c r="C59">
        <v>31.255833333333332</v>
      </c>
    </row>
    <row r="60" spans="2:3" x14ac:dyDescent="0.25">
      <c r="B60" s="20">
        <v>24288</v>
      </c>
      <c r="C60">
        <v>31.929166666666667</v>
      </c>
    </row>
    <row r="61" spans="2:3" x14ac:dyDescent="0.25">
      <c r="B61" s="20">
        <v>24653</v>
      </c>
      <c r="C61">
        <v>32.908333333333331</v>
      </c>
    </row>
    <row r="62" spans="2:3" x14ac:dyDescent="0.25">
      <c r="B62" s="20">
        <v>25019</v>
      </c>
      <c r="C62">
        <v>34.025000000000006</v>
      </c>
    </row>
    <row r="63" spans="2:3" x14ac:dyDescent="0.25">
      <c r="B63" s="20">
        <v>25384</v>
      </c>
      <c r="C63">
        <v>35.683333333333337</v>
      </c>
    </row>
    <row r="64" spans="2:3" x14ac:dyDescent="0.25">
      <c r="B64" s="20">
        <v>25749</v>
      </c>
      <c r="C64">
        <v>37.791666666666664</v>
      </c>
    </row>
    <row r="65" spans="2:3" x14ac:dyDescent="0.25">
      <c r="B65" s="20">
        <v>26114</v>
      </c>
      <c r="C65">
        <v>39.716666666666669</v>
      </c>
    </row>
    <row r="66" spans="2:3" x14ac:dyDescent="0.25">
      <c r="B66" s="20">
        <v>26480</v>
      </c>
      <c r="C66">
        <v>41.158333333333331</v>
      </c>
    </row>
    <row r="67" spans="2:3" x14ac:dyDescent="0.25">
      <c r="B67" s="20">
        <v>26845</v>
      </c>
      <c r="C67">
        <v>42.816666666666663</v>
      </c>
    </row>
    <row r="68" spans="2:3" x14ac:dyDescent="0.25">
      <c r="B68" s="20">
        <v>27210</v>
      </c>
      <c r="C68">
        <v>46.65</v>
      </c>
    </row>
    <row r="69" spans="2:3" x14ac:dyDescent="0.25">
      <c r="B69" s="20">
        <v>27575</v>
      </c>
      <c r="C69">
        <v>51.791666666666664</v>
      </c>
    </row>
    <row r="70" spans="2:3" x14ac:dyDescent="0.25">
      <c r="B70" s="20">
        <v>27941</v>
      </c>
      <c r="C70">
        <v>55.458333333333336</v>
      </c>
    </row>
    <row r="71" spans="2:3" x14ac:dyDescent="0.25">
      <c r="B71" s="20">
        <v>28306</v>
      </c>
      <c r="C71">
        <v>58.716666666666661</v>
      </c>
    </row>
    <row r="72" spans="2:3" x14ac:dyDescent="0.25">
      <c r="B72" s="20">
        <v>28671</v>
      </c>
      <c r="C72">
        <v>62.633333333333333</v>
      </c>
    </row>
    <row r="73" spans="2:3" x14ac:dyDescent="0.25">
      <c r="B73" s="20">
        <v>29036</v>
      </c>
      <c r="C73">
        <v>68.516666666666666</v>
      </c>
    </row>
    <row r="74" spans="2:3" x14ac:dyDescent="0.25">
      <c r="B74" s="20">
        <v>29402</v>
      </c>
      <c r="C74">
        <v>77.616666666666674</v>
      </c>
    </row>
    <row r="75" spans="2:3" x14ac:dyDescent="0.25">
      <c r="B75" s="20">
        <v>29767</v>
      </c>
      <c r="C75">
        <v>86.625</v>
      </c>
    </row>
    <row r="76" spans="2:3" x14ac:dyDescent="0.25">
      <c r="B76" s="20">
        <v>30132</v>
      </c>
      <c r="C76">
        <v>94.149999999999991</v>
      </c>
    </row>
    <row r="77" spans="2:3" x14ac:dyDescent="0.25">
      <c r="B77" s="20">
        <v>30497</v>
      </c>
      <c r="C77">
        <v>98.174999999999997</v>
      </c>
    </row>
    <row r="78" spans="2:3" x14ac:dyDescent="0.25">
      <c r="B78" s="20">
        <v>30863</v>
      </c>
      <c r="C78">
        <v>101.80833333333332</v>
      </c>
    </row>
    <row r="79" spans="2:3" x14ac:dyDescent="0.25">
      <c r="B79" s="20">
        <v>31228</v>
      </c>
      <c r="C79">
        <v>105.8</v>
      </c>
    </row>
    <row r="80" spans="2:3" x14ac:dyDescent="0.25">
      <c r="B80" s="20">
        <v>31593</v>
      </c>
      <c r="C80">
        <v>108.87500000000001</v>
      </c>
    </row>
    <row r="81" spans="2:3" x14ac:dyDescent="0.25">
      <c r="B81" s="20">
        <v>31958</v>
      </c>
      <c r="C81">
        <v>111.25833333333334</v>
      </c>
    </row>
    <row r="82" spans="2:3" x14ac:dyDescent="0.25">
      <c r="B82" s="20">
        <v>32324</v>
      </c>
      <c r="C82">
        <v>115.85</v>
      </c>
    </row>
    <row r="83" spans="2:3" x14ac:dyDescent="0.25">
      <c r="B83" s="20">
        <v>32689</v>
      </c>
      <c r="C83">
        <v>121.15</v>
      </c>
    </row>
    <row r="84" spans="2:3" x14ac:dyDescent="0.25">
      <c r="B84" s="20">
        <v>33054</v>
      </c>
      <c r="C84">
        <v>126.94999999999999</v>
      </c>
    </row>
    <row r="85" spans="2:3" x14ac:dyDescent="0.25">
      <c r="B85" s="20">
        <v>33419</v>
      </c>
      <c r="C85">
        <v>133.90833333333336</v>
      </c>
    </row>
    <row r="86" spans="2:3" x14ac:dyDescent="0.25">
      <c r="B86" s="20">
        <v>33785</v>
      </c>
      <c r="C86">
        <v>138.18333333333334</v>
      </c>
    </row>
    <row r="87" spans="2:3" x14ac:dyDescent="0.25">
      <c r="B87" s="20">
        <v>34150</v>
      </c>
      <c r="C87">
        <v>142.5</v>
      </c>
    </row>
    <row r="88" spans="2:3" x14ac:dyDescent="0.25">
      <c r="B88" s="20">
        <v>34515</v>
      </c>
      <c r="C88">
        <v>146.24166666666667</v>
      </c>
    </row>
    <row r="89" spans="2:3" x14ac:dyDescent="0.25">
      <c r="B89" s="20">
        <v>34880</v>
      </c>
      <c r="C89">
        <v>150.40833333333333</v>
      </c>
    </row>
    <row r="90" spans="2:3" x14ac:dyDescent="0.25">
      <c r="B90" s="20">
        <v>35246</v>
      </c>
      <c r="C90">
        <v>154.50833333333335</v>
      </c>
    </row>
    <row r="91" spans="2:3" x14ac:dyDescent="0.25">
      <c r="B91" s="20">
        <v>35611</v>
      </c>
      <c r="C91">
        <v>158.9</v>
      </c>
    </row>
    <row r="92" spans="2:3" x14ac:dyDescent="0.25">
      <c r="B92" s="20">
        <v>35976</v>
      </c>
      <c r="C92">
        <v>161.75</v>
      </c>
    </row>
    <row r="93" spans="2:3" x14ac:dyDescent="0.25">
      <c r="B93" s="20">
        <v>36341</v>
      </c>
      <c r="C93">
        <v>164.55</v>
      </c>
    </row>
    <row r="94" spans="2:3" x14ac:dyDescent="0.25">
      <c r="B94" s="20">
        <v>36707</v>
      </c>
      <c r="C94">
        <v>169.29166666666666</v>
      </c>
    </row>
    <row r="95" spans="2:3" x14ac:dyDescent="0.25">
      <c r="B95" s="20">
        <v>37072</v>
      </c>
      <c r="C95">
        <v>175.06666666666666</v>
      </c>
    </row>
    <row r="96" spans="2:3" x14ac:dyDescent="0.25">
      <c r="B96" s="20">
        <v>37437</v>
      </c>
      <c r="C96">
        <v>178.16666666666669</v>
      </c>
    </row>
    <row r="97" spans="2:3" x14ac:dyDescent="0.25">
      <c r="B97" s="20">
        <v>37802</v>
      </c>
      <c r="C97">
        <v>182.09166666666667</v>
      </c>
    </row>
    <row r="98" spans="2:3" x14ac:dyDescent="0.25">
      <c r="B98" s="20">
        <v>38168</v>
      </c>
      <c r="C98">
        <v>186.10833333333332</v>
      </c>
    </row>
    <row r="99" spans="2:3" x14ac:dyDescent="0.25">
      <c r="B99" s="20">
        <v>38533</v>
      </c>
      <c r="C99">
        <v>191.7</v>
      </c>
    </row>
    <row r="100" spans="2:3" x14ac:dyDescent="0.25">
      <c r="B100" s="20">
        <v>38898</v>
      </c>
      <c r="C100">
        <v>198.94166666666666</v>
      </c>
    </row>
    <row r="101" spans="2:3" x14ac:dyDescent="0.25">
      <c r="B101" s="20">
        <v>39263</v>
      </c>
      <c r="C101">
        <v>204.11199999999999</v>
      </c>
    </row>
    <row r="102" spans="2:3" x14ac:dyDescent="0.25">
      <c r="B102" s="20">
        <v>39629</v>
      </c>
      <c r="C102">
        <v>211.684</v>
      </c>
    </row>
    <row r="103" spans="2:3" x14ac:dyDescent="0.25">
      <c r="B103" s="20">
        <v>39994</v>
      </c>
      <c r="C103">
        <v>214.64858333333333</v>
      </c>
    </row>
    <row r="104" spans="2:3" x14ac:dyDescent="0.25">
      <c r="B104" s="20">
        <v>40359</v>
      </c>
      <c r="C104">
        <v>216.76133333333334</v>
      </c>
    </row>
    <row r="105" spans="2:3" x14ac:dyDescent="0.25">
      <c r="B105" s="20">
        <v>40724</v>
      </c>
      <c r="C105">
        <v>221.06133333333335</v>
      </c>
    </row>
    <row r="106" spans="2:3" x14ac:dyDescent="0.25">
      <c r="B106" s="20">
        <v>41090</v>
      </c>
      <c r="C106">
        <v>227.55349999999999</v>
      </c>
    </row>
    <row r="107" spans="2:3" x14ac:dyDescent="0.25">
      <c r="B107" s="20">
        <v>41455</v>
      </c>
      <c r="C107">
        <v>231.38866666666667</v>
      </c>
    </row>
    <row r="108" spans="2:3" x14ac:dyDescent="0.25">
      <c r="B108" s="20">
        <v>41820</v>
      </c>
      <c r="C108">
        <v>234.989</v>
      </c>
    </row>
    <row r="109" spans="2:3" x14ac:dyDescent="0.25">
      <c r="B109" s="20">
        <v>42185</v>
      </c>
      <c r="C109">
        <v>236.67041666666668</v>
      </c>
    </row>
    <row r="110" spans="2:3" x14ac:dyDescent="0.25">
      <c r="B110" s="20">
        <v>42551</v>
      </c>
      <c r="C110">
        <v>238.24291666666667</v>
      </c>
    </row>
    <row r="111" spans="2:3" x14ac:dyDescent="0.25">
      <c r="B111" s="20">
        <v>42916</v>
      </c>
      <c r="C111">
        <v>242.67516666666666</v>
      </c>
    </row>
    <row r="112" spans="2:3" x14ac:dyDescent="0.25">
      <c r="B112" s="20">
        <v>43281</v>
      </c>
      <c r="C112">
        <v>248.13149999999999</v>
      </c>
    </row>
    <row r="113" spans="2:3" x14ac:dyDescent="0.25">
      <c r="B113" s="20">
        <v>43646</v>
      </c>
      <c r="C113">
        <v>253.25758333333334</v>
      </c>
    </row>
    <row r="114" spans="2:3" x14ac:dyDescent="0.25">
      <c r="B114" s="20">
        <v>44012</v>
      </c>
      <c r="C114">
        <v>257.27174999999994</v>
      </c>
    </row>
    <row r="115" spans="2:3" x14ac:dyDescent="0.25">
      <c r="B115" s="20">
        <v>44377</v>
      </c>
      <c r="C115">
        <v>263.1515</v>
      </c>
    </row>
    <row r="116" spans="2:3" x14ac:dyDescent="0.25">
      <c r="B116" s="20">
        <v>44742</v>
      </c>
      <c r="C116">
        <v>282.02800000000002</v>
      </c>
    </row>
    <row r="117" spans="2:3" x14ac:dyDescent="0.25">
      <c r="B117" s="20">
        <v>45107</v>
      </c>
      <c r="C117">
        <v>299.65566666666672</v>
      </c>
    </row>
    <row r="118" spans="2:3" x14ac:dyDescent="0.25">
      <c r="B118" s="20">
        <v>45473</v>
      </c>
      <c r="C118">
        <v>309.56700000000001</v>
      </c>
    </row>
    <row r="119" spans="2:3" x14ac:dyDescent="0.25">
      <c r="B119" s="20">
        <v>45838</v>
      </c>
      <c r="C119">
        <v>317.74233333333331</v>
      </c>
    </row>
    <row r="120" spans="2:3" x14ac:dyDescent="0.25">
      <c r="B120" s="20">
        <v>46203</v>
      </c>
      <c r="C120">
        <v>326.99012671603384</v>
      </c>
    </row>
    <row r="121" spans="2:3" x14ac:dyDescent="0.25">
      <c r="B121" s="20">
        <v>46568</v>
      </c>
      <c r="C121">
        <v>337.01973656955738</v>
      </c>
    </row>
    <row r="122" spans="2:3" x14ac:dyDescent="0.25">
      <c r="B122" s="20">
        <v>46934</v>
      </c>
      <c r="C122">
        <v>345.2898720622224</v>
      </c>
    </row>
    <row r="123" spans="2:3" x14ac:dyDescent="0.25">
      <c r="B123" s="20">
        <v>47299</v>
      </c>
      <c r="C123">
        <v>352.05922518970419</v>
      </c>
    </row>
    <row r="124" spans="2:3" x14ac:dyDescent="0.25">
      <c r="B124" s="20">
        <v>47664</v>
      </c>
      <c r="C124">
        <v>358.25669980579073</v>
      </c>
    </row>
    <row r="125" spans="2:3" x14ac:dyDescent="0.25">
      <c r="B125" s="20">
        <v>48029</v>
      </c>
      <c r="C125">
        <v>364.69396955626348</v>
      </c>
    </row>
    <row r="126" spans="2:3" x14ac:dyDescent="0.25">
      <c r="B126" s="20">
        <v>48395</v>
      </c>
      <c r="C126">
        <v>371.21686949198772</v>
      </c>
    </row>
    <row r="127" spans="2:3" x14ac:dyDescent="0.25">
      <c r="B127" s="20">
        <v>48760</v>
      </c>
      <c r="C127">
        <v>377.74390557588799</v>
      </c>
    </row>
    <row r="128" spans="2:3" x14ac:dyDescent="0.25">
      <c r="B128" s="20">
        <v>49125</v>
      </c>
      <c r="C128">
        <v>384.5822194535707</v>
      </c>
    </row>
    <row r="129" spans="2:3" x14ac:dyDescent="0.25">
      <c r="B129" s="20">
        <v>49490</v>
      </c>
      <c r="C129">
        <v>391.9145363678158</v>
      </c>
    </row>
    <row r="130" spans="2:3" x14ac:dyDescent="0.25">
      <c r="B130" s="20">
        <v>49856</v>
      </c>
      <c r="C130">
        <v>399.67208346403004</v>
      </c>
    </row>
    <row r="131" spans="2:3" x14ac:dyDescent="0.25">
      <c r="B131" s="20">
        <v>50221</v>
      </c>
      <c r="C131">
        <v>407.95115143809915</v>
      </c>
    </row>
    <row r="132" spans="2:3" x14ac:dyDescent="0.25">
      <c r="B132" s="20">
        <v>50586</v>
      </c>
      <c r="C132">
        <v>416.84594175865033</v>
      </c>
    </row>
    <row r="133" spans="2:3" x14ac:dyDescent="0.25">
      <c r="B133" s="20">
        <v>50951</v>
      </c>
      <c r="C133">
        <v>426.34140839401175</v>
      </c>
    </row>
    <row r="134" spans="2:3" x14ac:dyDescent="0.25">
      <c r="B134" s="20">
        <v>51317</v>
      </c>
      <c r="C134">
        <v>436.54771217449763</v>
      </c>
    </row>
    <row r="135" spans="2:3" x14ac:dyDescent="0.25">
      <c r="B135" s="20">
        <v>51682</v>
      </c>
      <c r="C135">
        <v>447.40913814630892</v>
      </c>
    </row>
    <row r="136" spans="2:3" x14ac:dyDescent="0.25">
      <c r="B136" s="20">
        <v>52047</v>
      </c>
      <c r="C136">
        <v>458.81938688161779</v>
      </c>
    </row>
    <row r="137" spans="2:3" x14ac:dyDescent="0.25">
      <c r="B137" s="20">
        <v>52412</v>
      </c>
      <c r="C137">
        <v>470.68372880068216</v>
      </c>
    </row>
    <row r="138" spans="2:3" x14ac:dyDescent="0.25">
      <c r="B138" s="20">
        <v>52778</v>
      </c>
      <c r="C138">
        <v>483.0350405961355</v>
      </c>
    </row>
    <row r="139" spans="2:3" x14ac:dyDescent="0.25">
      <c r="B139" s="20">
        <v>53143</v>
      </c>
      <c r="C139">
        <v>495.8423524130763</v>
      </c>
    </row>
    <row r="140" spans="2:3" x14ac:dyDescent="0.25">
      <c r="B140" s="20">
        <v>53508</v>
      </c>
      <c r="C140">
        <v>509.04991410417648</v>
      </c>
    </row>
    <row r="141" spans="2:3" x14ac:dyDescent="0.25">
      <c r="B141" s="20">
        <v>53873</v>
      </c>
      <c r="C141">
        <v>522.6465529396304</v>
      </c>
    </row>
    <row r="142" spans="2:3" x14ac:dyDescent="0.25">
      <c r="B142" s="20">
        <v>54239</v>
      </c>
      <c r="C142">
        <v>536.61898829875145</v>
      </c>
    </row>
    <row r="143" spans="2:3" x14ac:dyDescent="0.25">
      <c r="B143" s="20">
        <v>54604</v>
      </c>
      <c r="C143">
        <v>550.94354631382657</v>
      </c>
    </row>
    <row r="144" spans="2:3" x14ac:dyDescent="0.25">
      <c r="B144" s="20">
        <v>54969</v>
      </c>
      <c r="C144">
        <v>565.59719752695298</v>
      </c>
    </row>
    <row r="145" spans="2:3" x14ac:dyDescent="0.25">
      <c r="B145" s="20">
        <v>55334</v>
      </c>
      <c r="C145">
        <v>580.5970454848208</v>
      </c>
    </row>
    <row r="146" spans="2:3" x14ac:dyDescent="0.25">
      <c r="B146" s="20">
        <v>55700</v>
      </c>
      <c r="C146">
        <v>595.9482225598199</v>
      </c>
    </row>
    <row r="147" spans="2:3" x14ac:dyDescent="0.25">
      <c r="B147" s="20">
        <v>56065</v>
      </c>
      <c r="C147">
        <v>611.6138475140508</v>
      </c>
    </row>
    <row r="148" spans="2:3" x14ac:dyDescent="0.25">
      <c r="B148" s="20">
        <v>56430</v>
      </c>
      <c r="C148">
        <v>627.54418772945485</v>
      </c>
    </row>
    <row r="149" spans="2:3" x14ac:dyDescent="0.25">
      <c r="B149" s="20">
        <v>56795</v>
      </c>
      <c r="C149">
        <v>643.74090468416648</v>
      </c>
    </row>
    <row r="150" spans="2:3" x14ac:dyDescent="0.25">
      <c r="B150" s="20">
        <v>57161</v>
      </c>
      <c r="C150">
        <v>660.190475942695</v>
      </c>
    </row>
    <row r="151" spans="2:3" x14ac:dyDescent="0.25">
      <c r="B151" s="20"/>
    </row>
    <row r="152" spans="2:3" x14ac:dyDescent="0.25">
      <c r="B152" s="20"/>
    </row>
    <row r="153" spans="2:3" x14ac:dyDescent="0.25">
      <c r="B153" s="20"/>
    </row>
    <row r="154" spans="2:3" x14ac:dyDescent="0.25">
      <c r="B154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Nominal</vt:lpstr>
      <vt:lpstr>Real Terms</vt:lpstr>
      <vt:lpstr>Moody's CPI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Delgado, Leonardo, DFA</dc:creator>
  <cp:lastModifiedBy>Delgado, Leonardo, DFA</cp:lastModifiedBy>
  <dcterms:created xsi:type="dcterms:W3CDTF">2024-04-17T22:00:13Z</dcterms:created>
  <dcterms:modified xsi:type="dcterms:W3CDTF">2026-03-11T21:02:25Z</dcterms:modified>
</cp:coreProperties>
</file>